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 codeName="{4470D2CD-2249-CD33-4A35-6F278624656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Ressourcestyring\OAC\Statistik\Ledelsesinformation og controlling\Produktivitet\2021\5. Årsnøgletal\2. Endelig årsnøgletal\"/>
    </mc:Choice>
  </mc:AlternateContent>
  <xr:revisionPtr revIDLastSave="0" documentId="13_ncr:1_{E5EEDC27-34FD-43E5-B6F9-517EC50896E3}" xr6:coauthVersionLast="45" xr6:coauthVersionMax="45" xr10:uidLastSave="{00000000-0000-0000-0000-000000000000}"/>
  <bookViews>
    <workbookView xWindow="-120" yWindow="-120" windowWidth="29040" windowHeight="15840" xr2:uid="{0283BC63-E1DB-4B40-8875-F71A63E292ED}"/>
  </bookViews>
  <sheets>
    <sheet name="Overblik" sheetId="1" r:id="rId1"/>
    <sheet name="Produkt.SAML." sheetId="2" r:id="rId2"/>
    <sheet name="Produkt.JUR" sheetId="29" r:id="rId3"/>
    <sheet name="Produkt.KON" sheetId="30" r:id="rId4"/>
    <sheet name="Generel ledelse_Adm." sheetId="34" r:id="rId5"/>
    <sheet name="Aktivitet" sheetId="21" r:id="rId6"/>
    <sheet name="Målopf.Straf" sheetId="22" r:id="rId7"/>
    <sheet name="Målopf.VVV" sheetId="37" r:id="rId8"/>
    <sheet name="Målopf.Civil" sheetId="23" r:id="rId9"/>
    <sheet name="Målopf.Foged" sheetId="32" r:id="rId10"/>
    <sheet name="Målopf.Skifte" sheetId="36" r:id="rId11"/>
    <sheet name="Sagstid.Straf" sheetId="25" r:id="rId12"/>
    <sheet name="Sagstid.Civil" sheetId="26" r:id="rId13"/>
    <sheet name="Sagstid.Foged" sheetId="27" r:id="rId14"/>
    <sheet name="Sagstid.Skifte" sheetId="28" r:id="rId15"/>
    <sheet name="HR-nøgletal_lønsum" sheetId="31" r:id="rId16"/>
    <sheet name="Årsværk_Pers.kat" sheetId="24" r:id="rId17"/>
    <sheet name="Årsværk_Sagsområder" sheetId="33" r:id="rId18"/>
    <sheet name="Dataark til 901-924" sheetId="35" state="hidden" r:id="rId19"/>
  </sheets>
  <definedNames>
    <definedName name="_xlnm._FilterDatabase" localSheetId="5" hidden="1">Aktivitet!$B$8:$O$8</definedName>
    <definedName name="_xlnm._FilterDatabase" localSheetId="4" hidden="1">'Generel ledelse_Adm.'!$B$15:$D$182</definedName>
    <definedName name="_xlnm._FilterDatabase" localSheetId="15" hidden="1">'HR-nøgletal_lønsum'!$A$8:$J$8</definedName>
    <definedName name="_xlnm._FilterDatabase" localSheetId="8" hidden="1">Målopf.Civil!$A$11:$R$11</definedName>
    <definedName name="_xlnm._FilterDatabase" localSheetId="9" hidden="1">Målopf.Foged!$A$11:$J$11</definedName>
    <definedName name="_xlnm._FilterDatabase" localSheetId="10" hidden="1">Målopf.Skifte!$A$11:$J$11</definedName>
    <definedName name="_xlnm._FilterDatabase" localSheetId="6" hidden="1">Målopf.Straf!$A$11:$U$11</definedName>
    <definedName name="_xlnm._FilterDatabase" localSheetId="7" hidden="1">Målopf.VVV!$A$10:$Q$10</definedName>
    <definedName name="_xlnm._FilterDatabase" localSheetId="2" hidden="1">Produkt.JUR!$A$8:$P$8</definedName>
    <definedName name="_xlnm._FilterDatabase" localSheetId="3" hidden="1">Produkt.KON!$A$8:$P$8</definedName>
    <definedName name="_xlnm._FilterDatabase" localSheetId="1" hidden="1">'Produkt.SAML.'!$A$8:$P$8</definedName>
    <definedName name="_xlnm._FilterDatabase" localSheetId="12" hidden="1">Sagstid.Civil!$A$8:$L$8</definedName>
    <definedName name="_xlnm._FilterDatabase" localSheetId="13" hidden="1">Sagstid.Foged!$A$8:$L$8</definedName>
    <definedName name="_xlnm._FilterDatabase" localSheetId="14" hidden="1">Sagstid.Skifte!$A$8:$L$8</definedName>
    <definedName name="_xlnm._FilterDatabase" localSheetId="11" hidden="1">Sagstid.Straf!$A$8:$L$8</definedName>
    <definedName name="_xlnm._FilterDatabase" localSheetId="16" hidden="1">Årsværk_Pers.kat!$B$9:$C$33</definedName>
    <definedName name="_xlnm._FilterDatabase" localSheetId="17" hidden="1">Årsværk_Sagsområder!$B$12:$D$12</definedName>
    <definedName name="_xlnm.Print_Area" localSheetId="0">Overblik!$A$3:$O$34</definedName>
    <definedName name="_xlnm.Print_Titles" localSheetId="4">'Generel ledelse_Adm.'!$5:$7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" l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V10" i="24" l="1"/>
  <c r="W10" i="24"/>
  <c r="X10" i="24"/>
  <c r="Y10" i="24"/>
  <c r="Z10" i="24"/>
  <c r="AA10" i="24"/>
  <c r="G13" i="34" l="1"/>
  <c r="G14" i="34" s="1"/>
  <c r="G183" i="34"/>
  <c r="G182" i="34"/>
  <c r="G176" i="34"/>
  <c r="G175" i="34"/>
  <c r="G168" i="34"/>
  <c r="G169" i="34" s="1"/>
  <c r="G162" i="34"/>
  <c r="G161" i="34"/>
  <c r="G154" i="34"/>
  <c r="G155" i="34" s="1"/>
  <c r="G148" i="34"/>
  <c r="G147" i="34"/>
  <c r="G140" i="34"/>
  <c r="G141" i="34" s="1"/>
  <c r="G134" i="34"/>
  <c r="G133" i="34"/>
  <c r="G127" i="34"/>
  <c r="G126" i="34"/>
  <c r="G120" i="34"/>
  <c r="G119" i="34"/>
  <c r="G112" i="34"/>
  <c r="G113" i="34" s="1"/>
  <c r="G106" i="34"/>
  <c r="G105" i="34"/>
  <c r="G98" i="34"/>
  <c r="G99" i="34" s="1"/>
  <c r="G91" i="34"/>
  <c r="G92" i="34" s="1"/>
  <c r="G84" i="34"/>
  <c r="G85" i="34" s="1"/>
  <c r="G77" i="34"/>
  <c r="G78" i="34" s="1"/>
  <c r="G70" i="34"/>
  <c r="G71" i="34" s="1"/>
  <c r="G64" i="34"/>
  <c r="G63" i="34"/>
  <c r="G57" i="34"/>
  <c r="G56" i="34"/>
  <c r="G49" i="34"/>
  <c r="G50" i="34" s="1"/>
  <c r="G42" i="34"/>
  <c r="G43" i="34" s="1"/>
  <c r="G36" i="34"/>
  <c r="G35" i="34"/>
  <c r="G29" i="34"/>
  <c r="G28" i="34"/>
  <c r="G22" i="34"/>
  <c r="G21" i="34"/>
  <c r="G16" i="1" l="1"/>
  <c r="F16" i="1"/>
  <c r="G15" i="1"/>
  <c r="F15" i="1"/>
  <c r="E7" i="30" l="1"/>
  <c r="F7" i="30"/>
  <c r="G7" i="30"/>
  <c r="H7" i="30"/>
  <c r="I7" i="30"/>
  <c r="J7" i="30"/>
  <c r="K7" i="30"/>
  <c r="L7" i="30"/>
  <c r="M7" i="30"/>
  <c r="N7" i="30"/>
  <c r="O7" i="30"/>
  <c r="E7" i="2" l="1"/>
  <c r="F7" i="2"/>
  <c r="G7" i="2"/>
  <c r="H7" i="2"/>
  <c r="I7" i="2"/>
  <c r="J7" i="2"/>
  <c r="K7" i="2"/>
  <c r="L7" i="2"/>
  <c r="M7" i="2"/>
  <c r="N7" i="2"/>
  <c r="O7" i="2"/>
  <c r="I6" i="31" l="1"/>
  <c r="D7" i="30" l="1"/>
  <c r="D7" i="2" l="1"/>
  <c r="O7" i="29"/>
  <c r="N7" i="29"/>
  <c r="M7" i="29"/>
  <c r="L7" i="29"/>
  <c r="K7" i="29"/>
  <c r="J7" i="29"/>
  <c r="I7" i="29"/>
  <c r="H7" i="29"/>
  <c r="G7" i="29"/>
  <c r="F7" i="29"/>
  <c r="E7" i="29"/>
  <c r="D10" i="22"/>
  <c r="E10" i="22"/>
  <c r="F10" i="22"/>
  <c r="G10" i="22"/>
  <c r="H10" i="22"/>
  <c r="I10" i="22"/>
  <c r="J10" i="22"/>
  <c r="K10" i="22"/>
  <c r="L10" i="22"/>
  <c r="M10" i="22"/>
  <c r="N10" i="22"/>
  <c r="O10" i="22"/>
  <c r="D9" i="37"/>
  <c r="E9" i="37"/>
  <c r="F9" i="37"/>
  <c r="G9" i="37"/>
  <c r="H9" i="37"/>
  <c r="I9" i="37"/>
  <c r="J9" i="37"/>
  <c r="K9" i="37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D10" i="32"/>
  <c r="E10" i="32"/>
  <c r="F10" i="32"/>
  <c r="G10" i="32"/>
  <c r="H10" i="32"/>
  <c r="I10" i="32"/>
  <c r="E10" i="36"/>
  <c r="F10" i="36"/>
  <c r="G10" i="36"/>
  <c r="H10" i="36"/>
  <c r="I10" i="36"/>
  <c r="D10" i="36"/>
  <c r="D7" i="25"/>
  <c r="E7" i="25"/>
  <c r="F7" i="25"/>
  <c r="G7" i="25"/>
  <c r="H7" i="25"/>
  <c r="I7" i="25"/>
  <c r="J7" i="25"/>
  <c r="K7" i="25"/>
  <c r="D7" i="26"/>
  <c r="E7" i="26"/>
  <c r="F7" i="26"/>
  <c r="G7" i="26"/>
  <c r="H7" i="26"/>
  <c r="I7" i="26"/>
  <c r="J7" i="26"/>
  <c r="K7" i="26"/>
  <c r="D7" i="27"/>
  <c r="E7" i="27"/>
  <c r="F7" i="27"/>
  <c r="G7" i="27"/>
  <c r="H7" i="27"/>
  <c r="I7" i="27"/>
  <c r="J7" i="27"/>
  <c r="K7" i="27"/>
  <c r="D7" i="28"/>
  <c r="E7" i="28"/>
  <c r="F7" i="28"/>
  <c r="G7" i="28"/>
  <c r="H7" i="28"/>
  <c r="I7" i="28"/>
  <c r="J7" i="28"/>
  <c r="K7" i="28"/>
  <c r="D7" i="31" l="1"/>
  <c r="E7" i="31"/>
  <c r="I5" i="33" l="1"/>
  <c r="K5" i="33" s="1"/>
  <c r="M5" i="33" s="1"/>
  <c r="J5" i="33"/>
  <c r="L5" i="33" s="1"/>
  <c r="N5" i="33" s="1"/>
  <c r="H5" i="33"/>
  <c r="G5" i="33"/>
  <c r="H902" i="1" l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AF903" i="1" l="1"/>
  <c r="AG903" i="1"/>
  <c r="AF904" i="1"/>
  <c r="AG904" i="1"/>
  <c r="AF905" i="1"/>
  <c r="AG905" i="1"/>
  <c r="AF906" i="1"/>
  <c r="AG906" i="1"/>
  <c r="AF907" i="1"/>
  <c r="AG907" i="1"/>
  <c r="AF908" i="1"/>
  <c r="AG908" i="1"/>
  <c r="AF909" i="1"/>
  <c r="AG909" i="1"/>
  <c r="AF910" i="1"/>
  <c r="AG910" i="1"/>
  <c r="AF911" i="1"/>
  <c r="AG911" i="1"/>
  <c r="AF912" i="1"/>
  <c r="AG912" i="1"/>
  <c r="AF913" i="1"/>
  <c r="AG913" i="1"/>
  <c r="AF914" i="1"/>
  <c r="AG914" i="1"/>
  <c r="AF915" i="1"/>
  <c r="AG915" i="1"/>
  <c r="AF916" i="1"/>
  <c r="AG916" i="1"/>
  <c r="AF917" i="1"/>
  <c r="AG917" i="1"/>
  <c r="AF918" i="1"/>
  <c r="AG918" i="1"/>
  <c r="AF919" i="1"/>
  <c r="AG919" i="1"/>
  <c r="AF920" i="1"/>
  <c r="AG920" i="1"/>
  <c r="AF921" i="1"/>
  <c r="AG921" i="1"/>
  <c r="AF922" i="1"/>
  <c r="AG922" i="1"/>
  <c r="AF923" i="1"/>
  <c r="AG923" i="1"/>
  <c r="AF924" i="1"/>
  <c r="AG924" i="1"/>
  <c r="AF925" i="1"/>
  <c r="AG925" i="1"/>
  <c r="AG902" i="1"/>
  <c r="AF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02" i="1"/>
  <c r="AC903" i="1"/>
  <c r="AC904" i="1"/>
  <c r="AC905" i="1"/>
  <c r="AC906" i="1"/>
  <c r="AC907" i="1"/>
  <c r="AC908" i="1"/>
  <c r="AC909" i="1"/>
  <c r="AC910" i="1"/>
  <c r="AC911" i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AC924" i="1"/>
  <c r="AC925" i="1"/>
  <c r="AC902" i="1"/>
  <c r="AB903" i="1"/>
  <c r="AB904" i="1"/>
  <c r="AB905" i="1"/>
  <c r="AB906" i="1"/>
  <c r="AB907" i="1"/>
  <c r="AB908" i="1"/>
  <c r="AB909" i="1"/>
  <c r="AB910" i="1"/>
  <c r="AB911" i="1"/>
  <c r="AB912" i="1"/>
  <c r="AB913" i="1"/>
  <c r="AB914" i="1"/>
  <c r="AB915" i="1"/>
  <c r="AB916" i="1"/>
  <c r="AB917" i="1"/>
  <c r="AB918" i="1"/>
  <c r="AB919" i="1"/>
  <c r="AB920" i="1"/>
  <c r="AB921" i="1"/>
  <c r="AB922" i="1"/>
  <c r="AB923" i="1"/>
  <c r="AB924" i="1"/>
  <c r="AB925" i="1"/>
  <c r="AB902" i="1"/>
  <c r="AA903" i="1"/>
  <c r="AA904" i="1"/>
  <c r="AA905" i="1"/>
  <c r="AA906" i="1"/>
  <c r="AA907" i="1"/>
  <c r="AA908" i="1"/>
  <c r="AA909" i="1"/>
  <c r="AA910" i="1"/>
  <c r="AA911" i="1"/>
  <c r="AA912" i="1"/>
  <c r="AA913" i="1"/>
  <c r="AA914" i="1"/>
  <c r="AA915" i="1"/>
  <c r="AA916" i="1"/>
  <c r="AA917" i="1"/>
  <c r="AA918" i="1"/>
  <c r="AA919" i="1"/>
  <c r="AA920" i="1"/>
  <c r="AA921" i="1"/>
  <c r="AA922" i="1"/>
  <c r="AA923" i="1"/>
  <c r="AA924" i="1"/>
  <c r="AA925" i="1"/>
  <c r="AA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02" i="1"/>
  <c r="X903" i="1"/>
  <c r="Y903" i="1"/>
  <c r="X904" i="1"/>
  <c r="Y904" i="1"/>
  <c r="X905" i="1"/>
  <c r="Y905" i="1"/>
  <c r="X906" i="1"/>
  <c r="Y906" i="1"/>
  <c r="X907" i="1"/>
  <c r="Y907" i="1"/>
  <c r="X908" i="1"/>
  <c r="Y908" i="1"/>
  <c r="X909" i="1"/>
  <c r="Y909" i="1"/>
  <c r="X910" i="1"/>
  <c r="Y910" i="1"/>
  <c r="X911" i="1"/>
  <c r="Y911" i="1"/>
  <c r="X912" i="1"/>
  <c r="Y912" i="1"/>
  <c r="X913" i="1"/>
  <c r="Y913" i="1"/>
  <c r="X914" i="1"/>
  <c r="Y914" i="1"/>
  <c r="X915" i="1"/>
  <c r="Y915" i="1"/>
  <c r="X916" i="1"/>
  <c r="Y916" i="1"/>
  <c r="X917" i="1"/>
  <c r="Y917" i="1"/>
  <c r="X918" i="1"/>
  <c r="Y918" i="1"/>
  <c r="X919" i="1"/>
  <c r="Y919" i="1"/>
  <c r="X920" i="1"/>
  <c r="Y920" i="1"/>
  <c r="X921" i="1"/>
  <c r="Y921" i="1"/>
  <c r="X922" i="1"/>
  <c r="Y922" i="1"/>
  <c r="X923" i="1"/>
  <c r="Y923" i="1"/>
  <c r="X924" i="1"/>
  <c r="Y924" i="1"/>
  <c r="X925" i="1"/>
  <c r="Y925" i="1"/>
  <c r="Y902" i="1"/>
  <c r="X902" i="1"/>
  <c r="V903" i="1"/>
  <c r="W903" i="1"/>
  <c r="V904" i="1"/>
  <c r="W904" i="1"/>
  <c r="V905" i="1"/>
  <c r="W905" i="1"/>
  <c r="V906" i="1"/>
  <c r="W906" i="1"/>
  <c r="V907" i="1"/>
  <c r="W907" i="1"/>
  <c r="V908" i="1"/>
  <c r="W908" i="1"/>
  <c r="V909" i="1"/>
  <c r="W909" i="1"/>
  <c r="V910" i="1"/>
  <c r="W910" i="1"/>
  <c r="V911" i="1"/>
  <c r="W911" i="1"/>
  <c r="V912" i="1"/>
  <c r="W912" i="1"/>
  <c r="V913" i="1"/>
  <c r="W913" i="1"/>
  <c r="V914" i="1"/>
  <c r="W914" i="1"/>
  <c r="V915" i="1"/>
  <c r="W915" i="1"/>
  <c r="V916" i="1"/>
  <c r="W916" i="1"/>
  <c r="V917" i="1"/>
  <c r="W917" i="1"/>
  <c r="V918" i="1"/>
  <c r="W918" i="1"/>
  <c r="V919" i="1"/>
  <c r="W919" i="1"/>
  <c r="V920" i="1"/>
  <c r="W920" i="1"/>
  <c r="V921" i="1"/>
  <c r="W921" i="1"/>
  <c r="V922" i="1"/>
  <c r="W922" i="1"/>
  <c r="V923" i="1"/>
  <c r="W923" i="1"/>
  <c r="V924" i="1"/>
  <c r="W924" i="1"/>
  <c r="V925" i="1"/>
  <c r="W925" i="1"/>
  <c r="W902" i="1"/>
  <c r="V902" i="1"/>
  <c r="T903" i="1"/>
  <c r="U903" i="1"/>
  <c r="T904" i="1"/>
  <c r="U904" i="1"/>
  <c r="T905" i="1"/>
  <c r="U905" i="1"/>
  <c r="T906" i="1"/>
  <c r="U906" i="1"/>
  <c r="T907" i="1"/>
  <c r="U907" i="1"/>
  <c r="T908" i="1"/>
  <c r="U908" i="1"/>
  <c r="T909" i="1"/>
  <c r="U909" i="1"/>
  <c r="T910" i="1"/>
  <c r="U910" i="1"/>
  <c r="T911" i="1"/>
  <c r="U911" i="1"/>
  <c r="T912" i="1"/>
  <c r="U912" i="1"/>
  <c r="T913" i="1"/>
  <c r="U913" i="1"/>
  <c r="T914" i="1"/>
  <c r="U914" i="1"/>
  <c r="T915" i="1"/>
  <c r="U915" i="1"/>
  <c r="T916" i="1"/>
  <c r="U916" i="1"/>
  <c r="T917" i="1"/>
  <c r="U917" i="1"/>
  <c r="T918" i="1"/>
  <c r="U918" i="1"/>
  <c r="T919" i="1"/>
  <c r="U919" i="1"/>
  <c r="T920" i="1"/>
  <c r="U920" i="1"/>
  <c r="T921" i="1"/>
  <c r="U921" i="1"/>
  <c r="T922" i="1"/>
  <c r="U922" i="1"/>
  <c r="T923" i="1"/>
  <c r="U923" i="1"/>
  <c r="T924" i="1"/>
  <c r="U924" i="1"/>
  <c r="T925" i="1"/>
  <c r="U925" i="1"/>
  <c r="U902" i="1"/>
  <c r="T902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02" i="1"/>
  <c r="P903" i="1"/>
  <c r="Q903" i="1"/>
  <c r="P904" i="1"/>
  <c r="Q904" i="1"/>
  <c r="P905" i="1"/>
  <c r="Q905" i="1"/>
  <c r="P906" i="1"/>
  <c r="Q906" i="1"/>
  <c r="P907" i="1"/>
  <c r="Q907" i="1"/>
  <c r="P908" i="1"/>
  <c r="Q908" i="1"/>
  <c r="P909" i="1"/>
  <c r="Q909" i="1"/>
  <c r="P910" i="1"/>
  <c r="Q910" i="1"/>
  <c r="P911" i="1"/>
  <c r="Q911" i="1"/>
  <c r="P912" i="1"/>
  <c r="Q912" i="1"/>
  <c r="P913" i="1"/>
  <c r="Q913" i="1"/>
  <c r="P914" i="1"/>
  <c r="Q914" i="1"/>
  <c r="P915" i="1"/>
  <c r="Q915" i="1"/>
  <c r="P916" i="1"/>
  <c r="Q916" i="1"/>
  <c r="P917" i="1"/>
  <c r="Q917" i="1"/>
  <c r="P918" i="1"/>
  <c r="Q918" i="1"/>
  <c r="P919" i="1"/>
  <c r="Q919" i="1"/>
  <c r="P920" i="1"/>
  <c r="Q920" i="1"/>
  <c r="P921" i="1"/>
  <c r="Q921" i="1"/>
  <c r="P922" i="1"/>
  <c r="Q922" i="1"/>
  <c r="P923" i="1"/>
  <c r="Q923" i="1"/>
  <c r="P924" i="1"/>
  <c r="Q924" i="1"/>
  <c r="P925" i="1"/>
  <c r="Q925" i="1"/>
  <c r="Q902" i="1"/>
  <c r="P902" i="1"/>
  <c r="N903" i="1"/>
  <c r="O903" i="1"/>
  <c r="N904" i="1"/>
  <c r="O904" i="1"/>
  <c r="N905" i="1"/>
  <c r="O905" i="1"/>
  <c r="N906" i="1"/>
  <c r="O906" i="1"/>
  <c r="N907" i="1"/>
  <c r="O907" i="1"/>
  <c r="N908" i="1"/>
  <c r="O908" i="1"/>
  <c r="N909" i="1"/>
  <c r="O909" i="1"/>
  <c r="N910" i="1"/>
  <c r="O910" i="1"/>
  <c r="N911" i="1"/>
  <c r="O911" i="1"/>
  <c r="N912" i="1"/>
  <c r="O912" i="1"/>
  <c r="N913" i="1"/>
  <c r="O913" i="1"/>
  <c r="N914" i="1"/>
  <c r="O914" i="1"/>
  <c r="N915" i="1"/>
  <c r="O915" i="1"/>
  <c r="N916" i="1"/>
  <c r="O916" i="1"/>
  <c r="N917" i="1"/>
  <c r="O917" i="1"/>
  <c r="N918" i="1"/>
  <c r="O918" i="1"/>
  <c r="N919" i="1"/>
  <c r="O919" i="1"/>
  <c r="N920" i="1"/>
  <c r="O920" i="1"/>
  <c r="N921" i="1"/>
  <c r="O921" i="1"/>
  <c r="N922" i="1"/>
  <c r="O922" i="1"/>
  <c r="N923" i="1"/>
  <c r="O923" i="1"/>
  <c r="N924" i="1"/>
  <c r="O924" i="1"/>
  <c r="N925" i="1"/>
  <c r="O925" i="1"/>
  <c r="O902" i="1"/>
  <c r="N902" i="1"/>
  <c r="L903" i="1"/>
  <c r="M903" i="1"/>
  <c r="L904" i="1"/>
  <c r="M904" i="1"/>
  <c r="L905" i="1"/>
  <c r="M905" i="1"/>
  <c r="L906" i="1"/>
  <c r="M906" i="1"/>
  <c r="L907" i="1"/>
  <c r="M907" i="1"/>
  <c r="L908" i="1"/>
  <c r="M908" i="1"/>
  <c r="L909" i="1"/>
  <c r="M909" i="1"/>
  <c r="L910" i="1"/>
  <c r="M910" i="1"/>
  <c r="L911" i="1"/>
  <c r="M911" i="1"/>
  <c r="L912" i="1"/>
  <c r="M912" i="1"/>
  <c r="L913" i="1"/>
  <c r="M913" i="1"/>
  <c r="L914" i="1"/>
  <c r="M914" i="1"/>
  <c r="L915" i="1"/>
  <c r="M915" i="1"/>
  <c r="L916" i="1"/>
  <c r="M916" i="1"/>
  <c r="L917" i="1"/>
  <c r="M917" i="1"/>
  <c r="L918" i="1"/>
  <c r="M918" i="1"/>
  <c r="L919" i="1"/>
  <c r="M919" i="1"/>
  <c r="L920" i="1"/>
  <c r="M920" i="1"/>
  <c r="L921" i="1"/>
  <c r="M921" i="1"/>
  <c r="L922" i="1"/>
  <c r="M922" i="1"/>
  <c r="L923" i="1"/>
  <c r="M923" i="1"/>
  <c r="L924" i="1"/>
  <c r="M924" i="1"/>
  <c r="L925" i="1"/>
  <c r="M925" i="1"/>
  <c r="M902" i="1"/>
  <c r="L902" i="1"/>
  <c r="J903" i="1"/>
  <c r="K903" i="1"/>
  <c r="J904" i="1"/>
  <c r="K904" i="1"/>
  <c r="J905" i="1"/>
  <c r="K905" i="1"/>
  <c r="J906" i="1"/>
  <c r="K906" i="1"/>
  <c r="J907" i="1"/>
  <c r="K907" i="1"/>
  <c r="J908" i="1"/>
  <c r="K908" i="1"/>
  <c r="J909" i="1"/>
  <c r="K909" i="1"/>
  <c r="J910" i="1"/>
  <c r="K910" i="1"/>
  <c r="J911" i="1"/>
  <c r="K911" i="1"/>
  <c r="J912" i="1"/>
  <c r="K912" i="1"/>
  <c r="J913" i="1"/>
  <c r="K913" i="1"/>
  <c r="J914" i="1"/>
  <c r="K914" i="1"/>
  <c r="J915" i="1"/>
  <c r="K915" i="1"/>
  <c r="J916" i="1"/>
  <c r="K916" i="1"/>
  <c r="J917" i="1"/>
  <c r="K917" i="1"/>
  <c r="J918" i="1"/>
  <c r="K918" i="1"/>
  <c r="J919" i="1"/>
  <c r="K919" i="1"/>
  <c r="J920" i="1"/>
  <c r="K920" i="1"/>
  <c r="J921" i="1"/>
  <c r="K921" i="1"/>
  <c r="J922" i="1"/>
  <c r="K922" i="1"/>
  <c r="J923" i="1"/>
  <c r="K923" i="1"/>
  <c r="J924" i="1"/>
  <c r="K924" i="1"/>
  <c r="J925" i="1"/>
  <c r="K925" i="1"/>
  <c r="K902" i="1"/>
  <c r="J902" i="1"/>
  <c r="B903" i="1"/>
  <c r="C903" i="1"/>
  <c r="C1" i="1" s="1"/>
  <c r="B904" i="1"/>
  <c r="C904" i="1"/>
  <c r="B905" i="1"/>
  <c r="C905" i="1"/>
  <c r="B906" i="1"/>
  <c r="C906" i="1"/>
  <c r="B907" i="1"/>
  <c r="C907" i="1"/>
  <c r="B908" i="1"/>
  <c r="C908" i="1"/>
  <c r="B909" i="1"/>
  <c r="C909" i="1"/>
  <c r="B910" i="1"/>
  <c r="C910" i="1"/>
  <c r="B911" i="1"/>
  <c r="C911" i="1"/>
  <c r="B912" i="1"/>
  <c r="C912" i="1"/>
  <c r="B913" i="1"/>
  <c r="C913" i="1"/>
  <c r="B914" i="1"/>
  <c r="C914" i="1"/>
  <c r="B915" i="1"/>
  <c r="C915" i="1"/>
  <c r="B916" i="1"/>
  <c r="C916" i="1"/>
  <c r="B917" i="1"/>
  <c r="C917" i="1"/>
  <c r="B918" i="1"/>
  <c r="C918" i="1"/>
  <c r="B919" i="1"/>
  <c r="C919" i="1"/>
  <c r="B920" i="1"/>
  <c r="C920" i="1"/>
  <c r="B921" i="1"/>
  <c r="C921" i="1"/>
  <c r="B922" i="1"/>
  <c r="C922" i="1"/>
  <c r="B923" i="1"/>
  <c r="C923" i="1"/>
  <c r="B924" i="1"/>
  <c r="C924" i="1"/>
  <c r="C902" i="1"/>
  <c r="B902" i="1"/>
  <c r="F903" i="1"/>
  <c r="G903" i="1"/>
  <c r="F904" i="1"/>
  <c r="G904" i="1"/>
  <c r="F905" i="1"/>
  <c r="G905" i="1"/>
  <c r="F906" i="1"/>
  <c r="G906" i="1"/>
  <c r="F907" i="1"/>
  <c r="G907" i="1"/>
  <c r="F908" i="1"/>
  <c r="G908" i="1"/>
  <c r="F909" i="1"/>
  <c r="G909" i="1"/>
  <c r="F910" i="1"/>
  <c r="G910" i="1"/>
  <c r="F911" i="1"/>
  <c r="G911" i="1"/>
  <c r="F912" i="1"/>
  <c r="G912" i="1"/>
  <c r="F913" i="1"/>
  <c r="G913" i="1"/>
  <c r="F914" i="1"/>
  <c r="G914" i="1"/>
  <c r="F915" i="1"/>
  <c r="G915" i="1"/>
  <c r="F916" i="1"/>
  <c r="G916" i="1"/>
  <c r="F917" i="1"/>
  <c r="G917" i="1"/>
  <c r="F918" i="1"/>
  <c r="G918" i="1"/>
  <c r="F919" i="1"/>
  <c r="G919" i="1"/>
  <c r="F920" i="1"/>
  <c r="G920" i="1"/>
  <c r="F921" i="1"/>
  <c r="G921" i="1"/>
  <c r="F922" i="1"/>
  <c r="G922" i="1"/>
  <c r="F923" i="1"/>
  <c r="G923" i="1"/>
  <c r="F924" i="1"/>
  <c r="G924" i="1"/>
  <c r="G902" i="1"/>
  <c r="F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02" i="1"/>
  <c r="Y29" i="24" l="1"/>
  <c r="Y23" i="24"/>
  <c r="Q5" i="23" l="1"/>
  <c r="P5" i="23"/>
  <c r="O5" i="23"/>
  <c r="N5" i="23"/>
  <c r="M5" i="23"/>
  <c r="L5" i="23"/>
  <c r="K5" i="37" l="1"/>
  <c r="J5" i="37"/>
  <c r="I5" i="37"/>
  <c r="H5" i="37"/>
  <c r="G5" i="37"/>
  <c r="F5" i="37"/>
  <c r="E5" i="37"/>
  <c r="D5" i="37"/>
  <c r="O5" i="22" l="1"/>
  <c r="N5" i="22"/>
  <c r="K5" i="22"/>
  <c r="J5" i="22"/>
  <c r="H5" i="22"/>
  <c r="F5" i="22"/>
  <c r="D5" i="22"/>
  <c r="M5" i="22"/>
  <c r="L5" i="22"/>
  <c r="E5" i="22" l="1"/>
  <c r="G5" i="22"/>
  <c r="I5" i="22"/>
  <c r="B1" i="1" l="1"/>
  <c r="F10" i="1" l="1"/>
  <c r="F9" i="1" l="1"/>
  <c r="F8" i="1"/>
  <c r="F7" i="1"/>
  <c r="F22" i="1"/>
  <c r="F18" i="1"/>
  <c r="F17" i="1"/>
  <c r="G17" i="1"/>
  <c r="F14" i="1" l="1"/>
  <c r="F13" i="1"/>
  <c r="F12" i="1"/>
  <c r="F11" i="1"/>
  <c r="G12" i="1" l="1"/>
  <c r="G14" i="1" l="1"/>
  <c r="G13" i="1"/>
  <c r="G11" i="1"/>
  <c r="G9" i="1" l="1"/>
  <c r="G8" i="1"/>
  <c r="G7" i="1"/>
  <c r="V5" i="24" l="1"/>
  <c r="P5" i="24"/>
  <c r="J5" i="24"/>
  <c r="D5" i="24"/>
  <c r="R5" i="21"/>
  <c r="N5" i="21"/>
  <c r="J5" i="21"/>
  <c r="F5" i="21"/>
  <c r="J6" i="34"/>
  <c r="I6" i="34"/>
  <c r="H6" i="34"/>
  <c r="G6" i="34"/>
  <c r="F6" i="34"/>
  <c r="E6" i="34"/>
  <c r="S5" i="21" l="1"/>
  <c r="Q5" i="21"/>
  <c r="P5" i="21"/>
  <c r="O5" i="21"/>
  <c r="M5" i="21"/>
  <c r="L5" i="21"/>
  <c r="K5" i="21"/>
  <c r="I5" i="21"/>
  <c r="H5" i="21"/>
  <c r="J6" i="1"/>
  <c r="Y17" i="24" l="1"/>
  <c r="F19" i="1"/>
  <c r="F21" i="1"/>
  <c r="F20" i="1"/>
  <c r="X11" i="24" l="1"/>
  <c r="AA8" i="24" l="1"/>
  <c r="H1" i="1" l="1"/>
  <c r="D10" i="1" s="1"/>
  <c r="F1" i="1"/>
  <c r="AD1" i="1"/>
  <c r="D1" i="1"/>
  <c r="E1" i="1"/>
  <c r="G1" i="1"/>
  <c r="I1" i="1"/>
  <c r="J1" i="1"/>
  <c r="K1" i="1"/>
  <c r="L1" i="1"/>
  <c r="M1" i="1"/>
  <c r="N1" i="1"/>
  <c r="O1" i="1"/>
  <c r="P1" i="1"/>
  <c r="Q1" i="1"/>
  <c r="R1" i="1"/>
  <c r="D15" i="1" s="1"/>
  <c r="S1" i="1"/>
  <c r="E15" i="1" s="1"/>
  <c r="T1" i="1"/>
  <c r="D16" i="1" s="1"/>
  <c r="U1" i="1"/>
  <c r="E16" i="1" s="1"/>
  <c r="V1" i="1"/>
  <c r="W1" i="1"/>
  <c r="X1" i="1"/>
  <c r="Y1" i="1"/>
  <c r="E18" i="1" s="1"/>
  <c r="Z1" i="1"/>
  <c r="AA1" i="1"/>
  <c r="E19" i="1" s="1"/>
  <c r="AB1" i="1"/>
  <c r="AC1" i="1"/>
  <c r="AE1" i="1"/>
  <c r="AF1" i="1"/>
  <c r="AG1" i="1"/>
  <c r="E22" i="1" s="1"/>
  <c r="A2" i="1" l="1"/>
  <c r="D7" i="1" l="1"/>
  <c r="E7" i="1"/>
  <c r="B5" i="1"/>
  <c r="I5" i="1"/>
  <c r="J16" i="1" l="1"/>
  <c r="J15" i="1"/>
  <c r="I16" i="1"/>
  <c r="I15" i="1"/>
  <c r="I7" i="1"/>
  <c r="D8" i="1" l="1"/>
  <c r="K901" i="1"/>
  <c r="E8" i="1" l="1"/>
  <c r="G5" i="25"/>
  <c r="E11" i="1" l="1"/>
  <c r="E21" i="1" l="1"/>
  <c r="Y11" i="24"/>
  <c r="Y12" i="24"/>
  <c r="Y13" i="24"/>
  <c r="Y14" i="24"/>
  <c r="Y15" i="24"/>
  <c r="Y18" i="24"/>
  <c r="Y19" i="24"/>
  <c r="Y20" i="24"/>
  <c r="Y21" i="24"/>
  <c r="Y22" i="24"/>
  <c r="Y24" i="24"/>
  <c r="Y25" i="24"/>
  <c r="Y26" i="24"/>
  <c r="Y27" i="24"/>
  <c r="Y28" i="24"/>
  <c r="Y30" i="24"/>
  <c r="Y31" i="24"/>
  <c r="V8" i="24"/>
  <c r="I6" i="1" l="1"/>
  <c r="E20" i="1" l="1"/>
  <c r="D22" i="1"/>
  <c r="AH1" i="1"/>
  <c r="B2" i="1" s="1"/>
  <c r="O34" i="1" l="1"/>
  <c r="AG901" i="1"/>
  <c r="AF901" i="1"/>
  <c r="AE901" i="1"/>
  <c r="AD901" i="1"/>
  <c r="AC901" i="1"/>
  <c r="AB901" i="1"/>
  <c r="AA901" i="1"/>
  <c r="Z901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L901" i="1"/>
  <c r="J901" i="1"/>
  <c r="I901" i="1"/>
  <c r="H901" i="1"/>
  <c r="G901" i="1"/>
  <c r="F901" i="1"/>
  <c r="E901" i="1"/>
  <c r="D901" i="1"/>
  <c r="C901" i="1"/>
  <c r="B901" i="1"/>
  <c r="D5" i="28"/>
  <c r="I5" i="31"/>
  <c r="H5" i="31"/>
  <c r="G5" i="31"/>
  <c r="F5" i="31"/>
  <c r="E5" i="31"/>
  <c r="D5" i="31"/>
  <c r="K5" i="28"/>
  <c r="J5" i="28"/>
  <c r="I5" i="28"/>
  <c r="H5" i="28"/>
  <c r="G5" i="28"/>
  <c r="F5" i="28"/>
  <c r="E5" i="28"/>
  <c r="K5" i="27"/>
  <c r="J5" i="27"/>
  <c r="I5" i="27"/>
  <c r="H5" i="27"/>
  <c r="G5" i="27"/>
  <c r="F5" i="27"/>
  <c r="E5" i="27"/>
  <c r="D5" i="27"/>
  <c r="K5" i="26"/>
  <c r="J5" i="26"/>
  <c r="I5" i="26"/>
  <c r="H5" i="26"/>
  <c r="G5" i="26"/>
  <c r="F5" i="26"/>
  <c r="E5" i="26"/>
  <c r="D5" i="26"/>
  <c r="K5" i="25"/>
  <c r="J5" i="25"/>
  <c r="I5" i="25"/>
  <c r="H5" i="25"/>
  <c r="F5" i="25"/>
  <c r="E5" i="25"/>
  <c r="D5" i="25"/>
  <c r="I5" i="36"/>
  <c r="H5" i="36"/>
  <c r="G5" i="36"/>
  <c r="F5" i="36"/>
  <c r="E5" i="36"/>
  <c r="D5" i="36"/>
  <c r="I5" i="32"/>
  <c r="H5" i="32"/>
  <c r="G5" i="32"/>
  <c r="F5" i="32"/>
  <c r="E5" i="32"/>
  <c r="D5" i="32"/>
  <c r="K5" i="23"/>
  <c r="J5" i="23"/>
  <c r="I5" i="23"/>
  <c r="H5" i="23"/>
  <c r="G5" i="23"/>
  <c r="F5" i="23"/>
  <c r="E5" i="23"/>
  <c r="D5" i="23"/>
  <c r="G5" i="21"/>
  <c r="E5" i="21"/>
  <c r="D5" i="21"/>
  <c r="O5" i="30"/>
  <c r="N5" i="30"/>
  <c r="M5" i="30"/>
  <c r="L5" i="30"/>
  <c r="K5" i="30"/>
  <c r="J5" i="30"/>
  <c r="I5" i="30"/>
  <c r="H5" i="30"/>
  <c r="G5" i="30"/>
  <c r="F5" i="30"/>
  <c r="E5" i="30"/>
  <c r="D5" i="30"/>
  <c r="O5" i="29"/>
  <c r="N5" i="29"/>
  <c r="M5" i="29"/>
  <c r="L5" i="29"/>
  <c r="K5" i="29"/>
  <c r="J5" i="29"/>
  <c r="I5" i="29"/>
  <c r="H5" i="29"/>
  <c r="G5" i="29"/>
  <c r="F5" i="29"/>
  <c r="E5" i="29"/>
  <c r="D5" i="29"/>
  <c r="O5" i="2"/>
  <c r="N5" i="2"/>
  <c r="M5" i="2"/>
  <c r="L5" i="2"/>
  <c r="K5" i="2"/>
  <c r="J5" i="2"/>
  <c r="I5" i="2"/>
  <c r="H5" i="2"/>
  <c r="G5" i="2"/>
  <c r="F5" i="2"/>
  <c r="E5" i="2"/>
  <c r="D5" i="2"/>
  <c r="J7" i="1" l="1"/>
  <c r="E10" i="1" l="1"/>
  <c r="B34" i="1" l="1"/>
  <c r="AG34" i="1" l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N34" i="1"/>
  <c r="M34" i="1"/>
  <c r="L34" i="1"/>
  <c r="K34" i="1"/>
  <c r="J34" i="1"/>
  <c r="I34" i="1"/>
  <c r="H34" i="1"/>
  <c r="G34" i="1"/>
  <c r="F34" i="1"/>
  <c r="E34" i="1"/>
  <c r="D34" i="1"/>
  <c r="C34" i="1"/>
  <c r="D14" i="1" l="1"/>
  <c r="E14" i="1"/>
  <c r="AI1" i="1"/>
  <c r="AJ1" i="1"/>
  <c r="W15" i="24" l="1"/>
  <c r="X15" i="24"/>
  <c r="Z15" i="24"/>
  <c r="W16" i="24"/>
  <c r="X16" i="24"/>
  <c r="Z16" i="24"/>
  <c r="W17" i="24"/>
  <c r="X17" i="24"/>
  <c r="Z17" i="24"/>
  <c r="W18" i="24"/>
  <c r="X18" i="24"/>
  <c r="Z18" i="24"/>
  <c r="W19" i="24"/>
  <c r="X19" i="24"/>
  <c r="Z19" i="24"/>
  <c r="W20" i="24"/>
  <c r="X20" i="24"/>
  <c r="Z20" i="24"/>
  <c r="W21" i="24"/>
  <c r="X21" i="24"/>
  <c r="Z21" i="24"/>
  <c r="W22" i="24"/>
  <c r="X22" i="24"/>
  <c r="Z22" i="24"/>
  <c r="W23" i="24"/>
  <c r="X23" i="24"/>
  <c r="Z23" i="24"/>
  <c r="W24" i="24"/>
  <c r="X24" i="24"/>
  <c r="Z24" i="24"/>
  <c r="W25" i="24"/>
  <c r="X25" i="24"/>
  <c r="Z25" i="24"/>
  <c r="W26" i="24"/>
  <c r="X26" i="24"/>
  <c r="Z26" i="24"/>
  <c r="W27" i="24"/>
  <c r="X27" i="24"/>
  <c r="Z27" i="24"/>
  <c r="W28" i="24"/>
  <c r="X28" i="24"/>
  <c r="Z28" i="24"/>
  <c r="W29" i="24"/>
  <c r="X29" i="24"/>
  <c r="Z29" i="24"/>
  <c r="W30" i="24"/>
  <c r="X30" i="24"/>
  <c r="Z30" i="24"/>
  <c r="W31" i="24"/>
  <c r="X31" i="24"/>
  <c r="Z31" i="24"/>
  <c r="W32" i="24"/>
  <c r="X32" i="24"/>
  <c r="Z32" i="24"/>
  <c r="W33" i="24"/>
  <c r="X33" i="24"/>
  <c r="Z33" i="24"/>
  <c r="V16" i="24"/>
  <c r="V17" i="24"/>
  <c r="V18" i="24"/>
  <c r="V19" i="24"/>
  <c r="V20" i="24"/>
  <c r="V21" i="24"/>
  <c r="V22" i="24"/>
  <c r="V23" i="24"/>
  <c r="V24" i="24"/>
  <c r="V25" i="24"/>
  <c r="V26" i="24"/>
  <c r="V27" i="24"/>
  <c r="V28" i="24"/>
  <c r="V29" i="24"/>
  <c r="V30" i="24"/>
  <c r="V31" i="24"/>
  <c r="V32" i="24"/>
  <c r="V33" i="24"/>
  <c r="V11" i="24"/>
  <c r="W11" i="24"/>
  <c r="Z11" i="24"/>
  <c r="AA11" i="24"/>
  <c r="V12" i="24"/>
  <c r="W12" i="24"/>
  <c r="X12" i="24"/>
  <c r="Z12" i="24"/>
  <c r="AA12" i="24"/>
  <c r="V13" i="24"/>
  <c r="W13" i="24"/>
  <c r="X13" i="24"/>
  <c r="Z13" i="24"/>
  <c r="AA13" i="24"/>
  <c r="V14" i="24"/>
  <c r="W14" i="24"/>
  <c r="X14" i="24"/>
  <c r="Z14" i="24"/>
  <c r="AA14" i="24"/>
  <c r="V15" i="24"/>
  <c r="AA15" i="24"/>
  <c r="AA16" i="24"/>
  <c r="AA17" i="24"/>
  <c r="AA18" i="24"/>
  <c r="AA19" i="24"/>
  <c r="AA20" i="24"/>
  <c r="AA21" i="24"/>
  <c r="AA22" i="24"/>
  <c r="AA23" i="24"/>
  <c r="AA24" i="24"/>
  <c r="AA25" i="24"/>
  <c r="AA26" i="24"/>
  <c r="AA27" i="24"/>
  <c r="AA28" i="24"/>
  <c r="AA29" i="24"/>
  <c r="AA30" i="24"/>
  <c r="AA31" i="24"/>
  <c r="AA32" i="24"/>
  <c r="AA33" i="24"/>
  <c r="E12" i="1" l="1"/>
  <c r="D12" i="1"/>
  <c r="AE66" i="35" l="1"/>
  <c r="AC66" i="35"/>
  <c r="AA66" i="35"/>
  <c r="Y66" i="35"/>
  <c r="W66" i="35"/>
  <c r="U66" i="35"/>
  <c r="S66" i="35"/>
  <c r="Q66" i="35"/>
  <c r="O66" i="35"/>
  <c r="M66" i="35"/>
  <c r="K66" i="35"/>
  <c r="I66" i="35"/>
  <c r="AE65" i="35"/>
  <c r="AC65" i="35"/>
  <c r="AA65" i="35"/>
  <c r="Y65" i="35"/>
  <c r="W65" i="35"/>
  <c r="U65" i="35"/>
  <c r="S65" i="35"/>
  <c r="Q65" i="35"/>
  <c r="O65" i="35"/>
  <c r="M65" i="35"/>
  <c r="K65" i="35"/>
  <c r="I65" i="35"/>
  <c r="AE64" i="35"/>
  <c r="AC64" i="35"/>
  <c r="AA64" i="35"/>
  <c r="Y64" i="35"/>
  <c r="W64" i="35"/>
  <c r="U64" i="35"/>
  <c r="S64" i="35"/>
  <c r="Q64" i="35"/>
  <c r="O64" i="35"/>
  <c r="M64" i="35"/>
  <c r="K64" i="35"/>
  <c r="I64" i="35"/>
  <c r="AE63" i="35"/>
  <c r="AC63" i="35"/>
  <c r="AA63" i="35"/>
  <c r="Y63" i="35"/>
  <c r="W63" i="35"/>
  <c r="U63" i="35"/>
  <c r="S63" i="35"/>
  <c r="Q63" i="35"/>
  <c r="O63" i="35"/>
  <c r="M63" i="35"/>
  <c r="K63" i="35"/>
  <c r="I63" i="35"/>
  <c r="AE62" i="35"/>
  <c r="AC62" i="35"/>
  <c r="AA62" i="35"/>
  <c r="Y62" i="35"/>
  <c r="W62" i="35"/>
  <c r="U62" i="35"/>
  <c r="S62" i="35"/>
  <c r="Q62" i="35"/>
  <c r="O62" i="35"/>
  <c r="M62" i="35"/>
  <c r="K62" i="35"/>
  <c r="I62" i="35"/>
  <c r="AE61" i="35"/>
  <c r="AC61" i="35"/>
  <c r="AA61" i="35"/>
  <c r="Y61" i="35"/>
  <c r="W61" i="35"/>
  <c r="U61" i="35"/>
  <c r="S61" i="35"/>
  <c r="Q61" i="35"/>
  <c r="O61" i="35"/>
  <c r="M61" i="35"/>
  <c r="K61" i="35"/>
  <c r="I61" i="35"/>
  <c r="AE60" i="35"/>
  <c r="AC60" i="35"/>
  <c r="AA60" i="35"/>
  <c r="Y60" i="35"/>
  <c r="W60" i="35"/>
  <c r="U60" i="35"/>
  <c r="S60" i="35"/>
  <c r="Q60" i="35"/>
  <c r="O60" i="35"/>
  <c r="M60" i="35"/>
  <c r="K60" i="35"/>
  <c r="I60" i="35"/>
  <c r="AE59" i="35"/>
  <c r="AC59" i="35"/>
  <c r="AA59" i="35"/>
  <c r="Y59" i="35"/>
  <c r="W59" i="35"/>
  <c r="U59" i="35"/>
  <c r="S59" i="35"/>
  <c r="Q59" i="35"/>
  <c r="O59" i="35"/>
  <c r="M59" i="35"/>
  <c r="K59" i="35"/>
  <c r="I59" i="35"/>
  <c r="AE58" i="35"/>
  <c r="AC58" i="35"/>
  <c r="AA58" i="35"/>
  <c r="Y58" i="35"/>
  <c r="W58" i="35"/>
  <c r="U58" i="35"/>
  <c r="S58" i="35"/>
  <c r="Q58" i="35"/>
  <c r="O58" i="35"/>
  <c r="M58" i="35"/>
  <c r="K58" i="35"/>
  <c r="I58" i="35"/>
  <c r="AE57" i="35"/>
  <c r="AC57" i="35"/>
  <c r="AA57" i="35"/>
  <c r="Y57" i="35"/>
  <c r="W57" i="35"/>
  <c r="U57" i="35"/>
  <c r="S57" i="35"/>
  <c r="Q57" i="35"/>
  <c r="O57" i="35"/>
  <c r="M57" i="35"/>
  <c r="K57" i="35"/>
  <c r="I57" i="35"/>
  <c r="AE56" i="35"/>
  <c r="AC56" i="35"/>
  <c r="AA56" i="35"/>
  <c r="Y56" i="35"/>
  <c r="W56" i="35"/>
  <c r="U56" i="35"/>
  <c r="S56" i="35"/>
  <c r="Q56" i="35"/>
  <c r="O56" i="35"/>
  <c r="M56" i="35"/>
  <c r="K56" i="35"/>
  <c r="I56" i="35"/>
  <c r="AE55" i="35"/>
  <c r="AC55" i="35"/>
  <c r="AA55" i="35"/>
  <c r="Y55" i="35"/>
  <c r="W55" i="35"/>
  <c r="U55" i="35"/>
  <c r="S55" i="35"/>
  <c r="Q55" i="35"/>
  <c r="O55" i="35"/>
  <c r="M55" i="35"/>
  <c r="K55" i="35"/>
  <c r="I55" i="35"/>
  <c r="AE54" i="35"/>
  <c r="AC54" i="35"/>
  <c r="AA54" i="35"/>
  <c r="Y54" i="35"/>
  <c r="W54" i="35"/>
  <c r="U54" i="35"/>
  <c r="S54" i="35"/>
  <c r="Q54" i="35"/>
  <c r="O54" i="35"/>
  <c r="M54" i="35"/>
  <c r="K54" i="35"/>
  <c r="I54" i="35"/>
  <c r="AE53" i="35"/>
  <c r="AC53" i="35"/>
  <c r="AA53" i="35"/>
  <c r="Y53" i="35"/>
  <c r="W53" i="35"/>
  <c r="U53" i="35"/>
  <c r="S53" i="35"/>
  <c r="Q53" i="35"/>
  <c r="O53" i="35"/>
  <c r="M53" i="35"/>
  <c r="K53" i="35"/>
  <c r="I53" i="35"/>
  <c r="AE52" i="35"/>
  <c r="AC52" i="35"/>
  <c r="AA52" i="35"/>
  <c r="Y52" i="35"/>
  <c r="W52" i="35"/>
  <c r="U52" i="35"/>
  <c r="S52" i="35"/>
  <c r="Q52" i="35"/>
  <c r="O52" i="35"/>
  <c r="M52" i="35"/>
  <c r="K52" i="35"/>
  <c r="I52" i="35"/>
  <c r="AE51" i="35"/>
  <c r="AC51" i="35"/>
  <c r="AA51" i="35"/>
  <c r="Y51" i="35"/>
  <c r="W51" i="35"/>
  <c r="U51" i="35"/>
  <c r="S51" i="35"/>
  <c r="Q51" i="35"/>
  <c r="O51" i="35"/>
  <c r="M51" i="35"/>
  <c r="K51" i="35"/>
  <c r="I51" i="35"/>
  <c r="AE50" i="35"/>
  <c r="AC50" i="35"/>
  <c r="AA50" i="35"/>
  <c r="Y50" i="35"/>
  <c r="W50" i="35"/>
  <c r="U50" i="35"/>
  <c r="S50" i="35"/>
  <c r="Q50" i="35"/>
  <c r="O50" i="35"/>
  <c r="M50" i="35"/>
  <c r="K50" i="35"/>
  <c r="I50" i="35"/>
  <c r="AE49" i="35"/>
  <c r="AC49" i="35"/>
  <c r="AA49" i="35"/>
  <c r="Y49" i="35"/>
  <c r="W49" i="35"/>
  <c r="U49" i="35"/>
  <c r="S49" i="35"/>
  <c r="Q49" i="35"/>
  <c r="O49" i="35"/>
  <c r="M49" i="35"/>
  <c r="K49" i="35"/>
  <c r="I49" i="35"/>
  <c r="AE48" i="35"/>
  <c r="AC48" i="35"/>
  <c r="AA48" i="35"/>
  <c r="Y48" i="35"/>
  <c r="W48" i="35"/>
  <c r="U48" i="35"/>
  <c r="S48" i="35"/>
  <c r="Q48" i="35"/>
  <c r="O48" i="35"/>
  <c r="M48" i="35"/>
  <c r="K48" i="35"/>
  <c r="I48" i="35"/>
  <c r="AE47" i="35"/>
  <c r="AC47" i="35"/>
  <c r="AA47" i="35"/>
  <c r="Y47" i="35"/>
  <c r="W47" i="35"/>
  <c r="U47" i="35"/>
  <c r="S47" i="35"/>
  <c r="Q47" i="35"/>
  <c r="O47" i="35"/>
  <c r="M47" i="35"/>
  <c r="K47" i="35"/>
  <c r="I47" i="35"/>
  <c r="AE46" i="35"/>
  <c r="AC46" i="35"/>
  <c r="AA46" i="35"/>
  <c r="Y46" i="35"/>
  <c r="W46" i="35"/>
  <c r="U46" i="35"/>
  <c r="S46" i="35"/>
  <c r="Q46" i="35"/>
  <c r="O46" i="35"/>
  <c r="M46" i="35"/>
  <c r="K46" i="35"/>
  <c r="I46" i="35"/>
  <c r="AE45" i="35"/>
  <c r="AC45" i="35"/>
  <c r="AA45" i="35"/>
  <c r="Y45" i="35"/>
  <c r="W45" i="35"/>
  <c r="U45" i="35"/>
  <c r="S45" i="35"/>
  <c r="Q45" i="35"/>
  <c r="O45" i="35"/>
  <c r="M45" i="35"/>
  <c r="K45" i="35"/>
  <c r="I45" i="35"/>
  <c r="AE44" i="35"/>
  <c r="AC44" i="35"/>
  <c r="AA44" i="35"/>
  <c r="Y44" i="35"/>
  <c r="W44" i="35"/>
  <c r="U44" i="35"/>
  <c r="S44" i="35"/>
  <c r="Q44" i="35"/>
  <c r="O44" i="35"/>
  <c r="M44" i="35"/>
  <c r="K44" i="35"/>
  <c r="I44" i="35"/>
  <c r="AE43" i="35"/>
  <c r="AC43" i="35"/>
  <c r="AA43" i="35"/>
  <c r="Y43" i="35"/>
  <c r="W43" i="35"/>
  <c r="U43" i="35"/>
  <c r="S43" i="35"/>
  <c r="Q43" i="35"/>
  <c r="O43" i="35"/>
  <c r="M43" i="35"/>
  <c r="K43" i="35"/>
  <c r="I43" i="35"/>
  <c r="Z8" i="24" l="1"/>
  <c r="Y8" i="24"/>
  <c r="X8" i="24"/>
  <c r="W8" i="24"/>
  <c r="D21" i="1" l="1"/>
  <c r="D20" i="1"/>
  <c r="D19" i="1"/>
  <c r="D18" i="1"/>
  <c r="E17" i="1"/>
  <c r="D17" i="1"/>
  <c r="E13" i="1"/>
  <c r="D13" i="1"/>
  <c r="D11" i="1"/>
  <c r="D9" i="1" l="1"/>
  <c r="E9" i="1"/>
  <c r="J10" i="1" l="1"/>
  <c r="I10" i="1"/>
  <c r="J17" i="1"/>
  <c r="I17" i="1"/>
  <c r="I18" i="1"/>
  <c r="J18" i="1"/>
  <c r="I19" i="1"/>
  <c r="J19" i="1"/>
  <c r="I20" i="1"/>
  <c r="J20" i="1"/>
  <c r="I21" i="1"/>
  <c r="J21" i="1"/>
  <c r="I22" i="1"/>
  <c r="J14" i="1"/>
  <c r="J22" i="1"/>
  <c r="I14" i="1"/>
  <c r="I12" i="1"/>
  <c r="J12" i="1"/>
  <c r="J11" i="1"/>
  <c r="I8" i="1" l="1"/>
  <c r="J13" i="1"/>
  <c r="I11" i="1"/>
  <c r="J8" i="1"/>
  <c r="J9" i="1"/>
  <c r="I13" i="1"/>
  <c r="I9" i="1"/>
</calcChain>
</file>

<file path=xl/sharedStrings.xml><?xml version="1.0" encoding="utf-8"?>
<sst xmlns="http://schemas.openxmlformats.org/spreadsheetml/2006/main" count="1423" uniqueCount="236">
  <si>
    <t>Ret</t>
  </si>
  <si>
    <t>Straffesager</t>
  </si>
  <si>
    <t>Civile sager</t>
  </si>
  <si>
    <t>Fogedsager</t>
  </si>
  <si>
    <t>Skiftesager</t>
  </si>
  <si>
    <t>Retten i Hjørring</t>
  </si>
  <si>
    <t>Retten i Aalborg</t>
  </si>
  <si>
    <t>Retten i Randers</t>
  </si>
  <si>
    <t>Retten i Århus</t>
  </si>
  <si>
    <t>Retten i Viborg</t>
  </si>
  <si>
    <t>Retten i Holstebro</t>
  </si>
  <si>
    <t>Retten i Herning</t>
  </si>
  <si>
    <t>Retten i Horsens</t>
  </si>
  <si>
    <t>Retten i Kolding</t>
  </si>
  <si>
    <t>Retten i Esbjerg</t>
  </si>
  <si>
    <t>Retten i Sønderborg</t>
  </si>
  <si>
    <t>Retten i Odense</t>
  </si>
  <si>
    <t>Retten i Svendborg</t>
  </si>
  <si>
    <t>Retten i Nykøbing F.</t>
  </si>
  <si>
    <t>Retten i Næstved</t>
  </si>
  <si>
    <t>Retten i Holbæk</t>
  </si>
  <si>
    <t>Retten i Roskilde</t>
  </si>
  <si>
    <t>Retten i Hillerød</t>
  </si>
  <si>
    <t>Retten i Helsingør</t>
  </si>
  <si>
    <t>Retten i Lyngby</t>
  </si>
  <si>
    <t>Retten i Glostrup</t>
  </si>
  <si>
    <t>Retten på Frederiksberg</t>
  </si>
  <si>
    <t>Københavns Byret</t>
  </si>
  <si>
    <t>Retten på Bornholm</t>
  </si>
  <si>
    <t>EID</t>
  </si>
  <si>
    <t>Samlet</t>
  </si>
  <si>
    <t>&lt;3 MDR.</t>
  </si>
  <si>
    <t>&lt;2 MDR.</t>
  </si>
  <si>
    <t>5. BEDSTE RET</t>
  </si>
  <si>
    <t>Nævningesager</t>
  </si>
  <si>
    <t>Domsmandssager</t>
  </si>
  <si>
    <t>Sager uden domsmænd</t>
  </si>
  <si>
    <t>Tilståelsessager</t>
  </si>
  <si>
    <t>Hovedforhandlede småsager</t>
  </si>
  <si>
    <t>Særlige fogedsager</t>
  </si>
  <si>
    <t>Betalingspåkrav</t>
  </si>
  <si>
    <t>Tvangsauktioner</t>
  </si>
  <si>
    <t>Boudlæg</t>
  </si>
  <si>
    <t>Uskiftet bo</t>
  </si>
  <si>
    <t>Privat skifte</t>
  </si>
  <si>
    <t>Forenklet privat skifte</t>
  </si>
  <si>
    <t>Personaleomsætning (%)</t>
  </si>
  <si>
    <t>I ALT</t>
  </si>
  <si>
    <t xml:space="preserve"> - indeks -</t>
  </si>
  <si>
    <t xml:space="preserve"> - absolutte tal -</t>
  </si>
  <si>
    <t>Jurister</t>
  </si>
  <si>
    <t>Kontor</t>
  </si>
  <si>
    <t>Elev</t>
  </si>
  <si>
    <t>Fleks</t>
  </si>
  <si>
    <t>Øvrige</t>
  </si>
  <si>
    <t>Straf</t>
  </si>
  <si>
    <t>Civil</t>
  </si>
  <si>
    <t>Årsværk</t>
  </si>
  <si>
    <t>Foged</t>
  </si>
  <si>
    <t>Skifte</t>
  </si>
  <si>
    <t>Notarial</t>
  </si>
  <si>
    <t>Samlet produktivitet, retten (indeks)</t>
  </si>
  <si>
    <t>Samlet produktivitet, jurister (indeks)</t>
  </si>
  <si>
    <t>Samlet produktivitet, kontorfunktionærer (indeks)</t>
  </si>
  <si>
    <t>Målopfyldelse, voldssager 37-dages frist (procent)</t>
  </si>
  <si>
    <t>Personaleomsætningsprocent (procent)</t>
  </si>
  <si>
    <t>Samlet årsværksforbrug, retten (årsværk)</t>
  </si>
  <si>
    <t>Samlet årsværksforbrug, jurister (årsværk)</t>
  </si>
  <si>
    <t>Samlet årsværksforbrug, kontorfunktionærer (årsværk)</t>
  </si>
  <si>
    <t>Samlet lønsumsforbrug (mio. kr.)</t>
  </si>
  <si>
    <t>Produktivitet, samlet for retten</t>
  </si>
  <si>
    <t>Produktivitet, jurister</t>
  </si>
  <si>
    <t>Produktivitet, kontor</t>
  </si>
  <si>
    <t>Årsværk, ledelse og administration</t>
  </si>
  <si>
    <t>Aktivitet ved retten</t>
  </si>
  <si>
    <t>Målopfyldelse, straffesager</t>
  </si>
  <si>
    <t>Målopfyldelse, civile sager</t>
  </si>
  <si>
    <t>Målopfyldelse, fogedsager</t>
  </si>
  <si>
    <t>Gnst. Sagsbehandlingstid, straffesager</t>
  </si>
  <si>
    <t>Gnst. Sagsbehandlingstid, civile sager</t>
  </si>
  <si>
    <t>Gnst. Sagsbehandlingstid, fogedsager</t>
  </si>
  <si>
    <t>Gnst. Sagsbehandlingstid, skiftesager</t>
  </si>
  <si>
    <t>HR-nøgletal</t>
  </si>
  <si>
    <t>Årsværksforbrug, personalekategorier</t>
  </si>
  <si>
    <t>Årsværksforbrug, sagsområder</t>
  </si>
  <si>
    <t>Noter:</t>
  </si>
  <si>
    <t>Gnst. sagsbehandlingstid, domsmandssager (dage)</t>
  </si>
  <si>
    <t>Gnst. sagsbehandlingstid, almindelig fogedsag (dage)</t>
  </si>
  <si>
    <t>Gnst. sygefravær pr. medarbejder (dage pr. år)</t>
  </si>
  <si>
    <t>Samlet produktivitet, retten</t>
  </si>
  <si>
    <t>Samlet produktivitet, jurister</t>
  </si>
  <si>
    <t>Samlet produktivitet, kontor</t>
  </si>
  <si>
    <t>ÅRVK ledelse og adm.</t>
  </si>
  <si>
    <t>Sagstider domsmandssager</t>
  </si>
  <si>
    <t>Sagstider hfh. alm. Civil</t>
  </si>
  <si>
    <t>Sagstid alm. fogedsag</t>
  </si>
  <si>
    <t>Målopfyldelse vold</t>
  </si>
  <si>
    <t>Målopfyldelse voldtægt</t>
  </si>
  <si>
    <t>Sygefravær</t>
  </si>
  <si>
    <t>Personaleomsætning</t>
  </si>
  <si>
    <t>Årsværk retten</t>
  </si>
  <si>
    <t>Årsværk jurist</t>
  </si>
  <si>
    <t>Årsværk kontor</t>
  </si>
  <si>
    <t>Samlet lønsum</t>
  </si>
  <si>
    <t>Retssager</t>
  </si>
  <si>
    <t>%-del til generel ledelse og administration</t>
  </si>
  <si>
    <t>Notarialforretninger</t>
  </si>
  <si>
    <t>SAMLET BYRETTERNE</t>
  </si>
  <si>
    <t>Voldssager</t>
  </si>
  <si>
    <t>Voldtægtssager</t>
  </si>
  <si>
    <t>Hovedforhandlede almindelige sager</t>
  </si>
  <si>
    <t>Alm. fogedsager</t>
  </si>
  <si>
    <t>Jur</t>
  </si>
  <si>
    <t>Kon</t>
  </si>
  <si>
    <t>Øvr.</t>
  </si>
  <si>
    <t>Gnst. antal sygedage pr. ansat</t>
  </si>
  <si>
    <t>Årsværk til generel ledelse og administration</t>
  </si>
  <si>
    <t xml:space="preserve"> -</t>
  </si>
  <si>
    <t>2) Ansatte under socialt kapitel (fleksjobbere mv.) uden tidsfordeling indgår ikke i denne opgørelse.</t>
  </si>
  <si>
    <t>1) Procenten er beregnet i forhold til det samlede årsværksforbrug ved retten inkl. generel ledelse og administration, hvorfor der ikke kan summes op til 100 % for den enkelte ret.</t>
  </si>
  <si>
    <t>1) I opgørelsen er årsværksforbrug under kategorierne "ledelse og administration", "hjælpefunktioner" og "transporttid" henført under generel ledelse og administration mv.</t>
  </si>
  <si>
    <t>1) Det opgjorte årsværksforbrug er inkl. de korrektioner, der foretages som led i produktivitetsberegningen, hvorfor det ikke kan stemmes af i forhold til eksempelvis prognoseværktøjet SOL.</t>
  </si>
  <si>
    <t>3) Det opgjorte årsværksforbrug er inkl. de korrektioner, der foretages som led i produktivitetsberegningen.</t>
  </si>
  <si>
    <t>Evt. sammenligning</t>
  </si>
  <si>
    <t>KLIK FOR AT AKTIVERE SAMMENLIGNING:</t>
  </si>
  <si>
    <t xml:space="preserve">              KLIK PÅ PILENE FOR AT HOPPE TIL DATA:</t>
  </si>
  <si>
    <t>Målopfyldelse, voldtægtssager 37-dages frist (procent)</t>
  </si>
  <si>
    <t>2) Årsværksandel til generel ledelse og administration er samlet for retten og inkluderer alle personalegrupper.</t>
  </si>
  <si>
    <t>3) Den gennemsnitlige sagsbehandlingstid for en hovedforhandlet almindelig civil sag inkluderer sagstypen almindelige sager. Boligretssager og småsager indgår ikke.</t>
  </si>
  <si>
    <t>4) Ansatte under socialt kapitel indgår ikke i beregningen af det gennemsnitlige sygefravær pr. medarbejder (årsværk).</t>
  </si>
  <si>
    <t>5) Lønsumsforbruget inkluderer egentlig løn, over- og merarbejde, stævningsmænd, refusioner og pensionsbidrag.</t>
  </si>
  <si>
    <t xml:space="preserve"> - ekskl. fleks og elever</t>
  </si>
  <si>
    <t>Gnst. sagsbehandlingstid, hovedforhandlet alm. civil sag (dage)</t>
  </si>
  <si>
    <t>Øvrige Fogedsager</t>
  </si>
  <si>
    <t>Tvangsauktionssager</t>
  </si>
  <si>
    <t>Insolvensskiftesager</t>
  </si>
  <si>
    <t>Dødsboskiftesager</t>
  </si>
  <si>
    <t>Nævninge- og domsmandssager (hfh.)</t>
  </si>
  <si>
    <t>Hfh. almindelige sager og boligsager</t>
  </si>
  <si>
    <t>Hfh. småsager</t>
  </si>
  <si>
    <t>&lt;9 MDR.</t>
  </si>
  <si>
    <t>Alm. fogedsager og betalingspåkrav</t>
  </si>
  <si>
    <t>Udlevering af bo</t>
  </si>
  <si>
    <t>Målopfyldelse, skiftesager</t>
  </si>
  <si>
    <t>Gnst. sagsbehandlingstid, boudlæg (dage)</t>
  </si>
  <si>
    <t>Sagstider boudlæg</t>
  </si>
  <si>
    <t>80 pct.</t>
  </si>
  <si>
    <t>75 pct.</t>
  </si>
  <si>
    <t>-</t>
  </si>
  <si>
    <t>ÅRVK ledelse og adm. (andel)</t>
  </si>
  <si>
    <t>Årsværksandel til generel ledelse og administration (pct.)</t>
  </si>
  <si>
    <t>3) Ved beregningen af den samlede produktivitet, samlet for retten, anvendes rettens samlede vægtede årsværksforbrug - dvs. også årsværksforbruget til generel ledelse og administration mv. Ved beregning af produktiviteten på de enkelte sagsområder er årsværkforbruget til generel ledelse og administration mv. nøgletalsfordelt, således at forskelle i andele i årsværksforbrug til generel ledelse og administration mv. ikke vanskeliggør en sammenligning af de enkelte retter.</t>
  </si>
  <si>
    <t>3) Ved beregningen af den samlede produktivitet for juristerne anvendes det samlede årsværksforbrug for gruppen - dvs. også årsværksforbruget til generel ledelse og administration mv. Ved beregning af produktiviteten på de enkelte sagsområder er kun medtaget det direkte årsværksforbrug - dvs. der er ikke foretaget en nøgletalsfordeling af årsværkforbruget til generel ledelse og administration mv.</t>
  </si>
  <si>
    <t>3) Ved beregningen af den samlede produktivitet for kontorpersonale anvendes det samlede årsværksforbrug for gruppen - dvs. også årsværksforbruget til generel ledelse og administration mv. Ved beregning af produktiviteten på de enkelte sagsområder er kun medtaget det direkte årsværksforbrug - dvs. der er ikke foretaget en nøgletalsfordeling af årsværkforbruget til generel ledelse og administration mv.</t>
  </si>
  <si>
    <t>Hovedforhandlede boligretssager</t>
  </si>
  <si>
    <t>70 pct.</t>
  </si>
  <si>
    <t>Våbensager</t>
  </si>
  <si>
    <t>2) "Retssager" svarer til den samlede produktivitet for straffesager og civile sager,  "Fogedsager" til den samlede produktivitet for øvrige fogedsager og tvangsauktioner,  "Skiftesager" til den samlede produktivitet for insolvensskifter og dødsboskifter.</t>
  </si>
  <si>
    <t>Samlet VVV-sager</t>
  </si>
  <si>
    <t>Sager uden domsmænd - bødesager</t>
  </si>
  <si>
    <t>Sager uden domsmænd - øvrige</t>
  </si>
  <si>
    <t>Rettens andel af fristoverskridelser</t>
  </si>
  <si>
    <t>&lt;37 dage</t>
  </si>
  <si>
    <t>Fast-track sager om ungdomskriminalitet</t>
  </si>
  <si>
    <t>Alle alm. sager, boligsager og småsager</t>
  </si>
  <si>
    <t>Familieret - §6- og 7-sager</t>
  </si>
  <si>
    <t>Familieret - prøvelsessager efter forenklet proces</t>
  </si>
  <si>
    <t>MÅL</t>
  </si>
  <si>
    <t>&lt; 10 dage</t>
  </si>
  <si>
    <t>&lt; 37 dage</t>
  </si>
  <si>
    <t>&lt; 120 dage</t>
  </si>
  <si>
    <t>&lt; 30 dage</t>
  </si>
  <si>
    <t>&lt; 125 dage</t>
  </si>
  <si>
    <t>65 pct.</t>
  </si>
  <si>
    <t>&lt; 2 MDR.</t>
  </si>
  <si>
    <t>&lt; 3 MDR.</t>
  </si>
  <si>
    <t>&lt; 5 MDR.</t>
  </si>
  <si>
    <t>Tvangsauktion solgt på eller efter 1. auktion</t>
  </si>
  <si>
    <t>Gældssanering 
(kun indledte sager)</t>
  </si>
  <si>
    <t>1) Indeks 100 svarer til gennemsnittet ved byretterne i 2019</t>
  </si>
  <si>
    <t xml:space="preserve">1) Indeks 100 svarer til gennemsnittet ved byretterne i 2019. </t>
  </si>
  <si>
    <t>Hovedforhandlede §§ 6 og 7-sager</t>
  </si>
  <si>
    <t>1) Ved beregningen af indeks for produktivitet samlet for retten, for jurister og kontor er indeks 100 lig gennemsnittet ved byretterne i 2019.</t>
  </si>
  <si>
    <r>
      <rPr>
        <b/>
        <sz val="8"/>
        <color theme="1"/>
        <rFont val="Calibri"/>
        <family val="2"/>
        <scheme val="minor"/>
      </rPr>
      <t>1)</t>
    </r>
    <r>
      <rPr>
        <sz val="8"/>
        <color theme="1"/>
        <rFont val="Calibri"/>
        <family val="2"/>
        <scheme val="minor"/>
      </rPr>
      <t xml:space="preserve"> Målene for de enkelte sagstyper er opstillet i samarbejde med byretterne. De aktuelle mål trådte i kraft i 2019.</t>
    </r>
  </si>
  <si>
    <t>Lønsumsforbrug (mio.) 2020-pl</t>
  </si>
  <si>
    <t>&lt; 122 dage</t>
  </si>
  <si>
    <t>&lt; 456 dage</t>
  </si>
  <si>
    <t>&lt; 243 dage</t>
  </si>
  <si>
    <t>ÅRSVÆRKSFORBRUG DE ENKELTE SAGSOMRÅDER I 2021</t>
  </si>
  <si>
    <t>Gnst. BR 2021</t>
  </si>
  <si>
    <t>5. bedste 2021</t>
  </si>
  <si>
    <t>&lt; 89 dage</t>
  </si>
  <si>
    <t>&lt; 88 dage</t>
  </si>
  <si>
    <t>&lt; 44 dage</t>
  </si>
  <si>
    <t>&lt; 43 dage</t>
  </si>
  <si>
    <t>&lt; 94 dage</t>
  </si>
  <si>
    <t>&lt; 93 dage</t>
  </si>
  <si>
    <t>58 pct.</t>
  </si>
  <si>
    <t>59 pct.</t>
  </si>
  <si>
    <t>18 pct.</t>
  </si>
  <si>
    <t>16 pct.</t>
  </si>
  <si>
    <t>&lt; 426 dage</t>
  </si>
  <si>
    <t>&lt; 213 dage</t>
  </si>
  <si>
    <t>&lt; 70 dage</t>
  </si>
  <si>
    <t>&lt; 75 dage</t>
  </si>
  <si>
    <r>
      <rPr>
        <b/>
        <sz val="10"/>
        <color theme="1"/>
        <rFont val="Arial"/>
        <family val="2"/>
      </rPr>
      <t xml:space="preserve">         </t>
    </r>
    <r>
      <rPr>
        <b/>
        <u/>
        <sz val="10"/>
        <color theme="1"/>
        <rFont val="Arial"/>
        <family val="2"/>
      </rPr>
      <t>Datatabeller</t>
    </r>
  </si>
  <si>
    <r>
      <t xml:space="preserve">PRODUKTIVITETSINDEKS </t>
    </r>
    <r>
      <rPr>
        <b/>
        <u/>
        <sz val="11"/>
        <color theme="0"/>
        <rFont val="Georgia"/>
        <family val="1"/>
      </rPr>
      <t>SAMLET FOR RETTEN</t>
    </r>
  </si>
  <si>
    <r>
      <t xml:space="preserve">PRODUKTIVITETSINDEKS </t>
    </r>
    <r>
      <rPr>
        <b/>
        <u/>
        <sz val="12"/>
        <color theme="0"/>
        <rFont val="Georgia Pro"/>
        <family val="1"/>
      </rPr>
      <t>JURISTER</t>
    </r>
  </si>
  <si>
    <r>
      <t xml:space="preserve">PRODUKTIVITETSINDEKS </t>
    </r>
    <r>
      <rPr>
        <b/>
        <u/>
        <sz val="12"/>
        <color theme="0"/>
        <rFont val="Georgia"/>
        <family val="1"/>
      </rPr>
      <t>KONTORPERSONALE</t>
    </r>
  </si>
  <si>
    <r>
      <t xml:space="preserve">ÅRSVÆRKSFORBRUG ANVENDT TIL </t>
    </r>
    <r>
      <rPr>
        <b/>
        <u/>
        <sz val="10"/>
        <color theme="0"/>
        <rFont val="Georgia"/>
        <family val="1"/>
      </rPr>
      <t>GENEREL LEDELSE OG ADMINISTRATION MV.</t>
    </r>
  </si>
  <si>
    <r>
      <t xml:space="preserve">AKTIVITET VED RETTEN MÅLT SOM </t>
    </r>
    <r>
      <rPr>
        <b/>
        <u/>
        <sz val="10"/>
        <color theme="0"/>
        <rFont val="Georgia"/>
        <family val="1"/>
      </rPr>
      <t>VÆGTEDE AFSLUTTEDE SAGER</t>
    </r>
  </si>
  <si>
    <r>
      <rPr>
        <b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Vægtningen på tværs af sagstyper betyder, at antallet af vægtede sager inden for de enkelte sagområder </t>
    </r>
    <r>
      <rPr>
        <i/>
        <sz val="8"/>
        <color theme="1"/>
        <rFont val="Arial"/>
        <family val="2"/>
      </rPr>
      <t>ikke</t>
    </r>
    <r>
      <rPr>
        <sz val="8"/>
        <color theme="1"/>
        <rFont val="Arial"/>
        <family val="2"/>
      </rPr>
      <t xml:space="preserve"> summer op til det samlede antal vægtede sager.</t>
    </r>
  </si>
  <si>
    <r>
      <t xml:space="preserve">MÅLOPFYLDELSE </t>
    </r>
    <r>
      <rPr>
        <b/>
        <u/>
        <sz val="12"/>
        <color theme="0"/>
        <rFont val="Georgia"/>
        <family val="1"/>
      </rPr>
      <t>STRAFFESAGER (80 pct. hurtigste sager)</t>
    </r>
  </si>
  <si>
    <r>
      <rPr>
        <b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Målene for de enkelte sagstyper er opstillet i samarbejde med byretterne. De aktuelle mål trådte i kraft i 2019.</t>
    </r>
  </si>
  <si>
    <r>
      <t xml:space="preserve">MÅLOPFYLDELSE </t>
    </r>
    <r>
      <rPr>
        <b/>
        <u/>
        <sz val="12"/>
        <color theme="0"/>
        <rFont val="Georgia"/>
        <family val="1"/>
      </rPr>
      <t>VVV-SAGER (PROCENT)</t>
    </r>
  </si>
  <si>
    <r>
      <rPr>
        <b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Målene for voldssager, voldtægtssager, våbensager og fast-track sager om ungdomskriminalitet er fastsat eksternt.</t>
    </r>
  </si>
  <si>
    <r>
      <t xml:space="preserve">MÅLOPFYLDELSE </t>
    </r>
    <r>
      <rPr>
        <b/>
        <u/>
        <sz val="12"/>
        <color theme="0"/>
        <rFont val="Georgia"/>
        <family val="1"/>
      </rPr>
      <t>CIVILE SAGER (80 pct. hurtigste sager)</t>
    </r>
  </si>
  <si>
    <t>Konkurskarantæne-
sager</t>
  </si>
  <si>
    <t>Tvangsfuldbyrdelses-
sager - forældreansvarsloven</t>
  </si>
  <si>
    <r>
      <t xml:space="preserve">MÅLOPFYLDELSE </t>
    </r>
    <r>
      <rPr>
        <b/>
        <u/>
        <sz val="12"/>
        <color theme="0"/>
        <rFont val="Georgia"/>
        <family val="1"/>
      </rPr>
      <t>FOGEDSAGER (PROCENT)</t>
    </r>
  </si>
  <si>
    <t>Tvangsopløsningssager 
(eksklusive likvidation)</t>
  </si>
  <si>
    <r>
      <t xml:space="preserve">GENNEMSNITLIG SAGSBEHANDLINGSTID </t>
    </r>
    <r>
      <rPr>
        <b/>
        <u/>
        <sz val="12"/>
        <color theme="0"/>
        <rFont val="Georgia"/>
        <family val="1"/>
      </rPr>
      <t>STRAFFESAGER (DAGE)</t>
    </r>
  </si>
  <si>
    <r>
      <t xml:space="preserve">GENNEMSNITLIG SAGSBEHANDLINGSTID </t>
    </r>
    <r>
      <rPr>
        <b/>
        <u/>
        <sz val="12"/>
        <color theme="0"/>
        <rFont val="Georgia"/>
        <family val="1"/>
      </rPr>
      <t>CIVILE SAGER (DAGE)</t>
    </r>
  </si>
  <si>
    <r>
      <t xml:space="preserve">GENNEMSNITLIG SAGSBEHANDLINGSTID </t>
    </r>
    <r>
      <rPr>
        <b/>
        <u/>
        <sz val="12"/>
        <color theme="0"/>
        <rFont val="Georgia"/>
        <family val="1"/>
      </rPr>
      <t>FOGEDSAGER (DAGE)</t>
    </r>
  </si>
  <si>
    <r>
      <t xml:space="preserve">GENNEMSNITLIG SAGSBEHANDLINGSTID </t>
    </r>
    <r>
      <rPr>
        <b/>
        <u/>
        <sz val="12"/>
        <color theme="0"/>
        <rFont val="Georgia"/>
        <family val="1"/>
      </rPr>
      <t>SKIFTESAGER (DAGE)</t>
    </r>
  </si>
  <si>
    <t>UDVALGTE HR-NØGLETAL</t>
  </si>
  <si>
    <t>Pct.</t>
  </si>
  <si>
    <r>
      <t xml:space="preserve">MÅLOPFYLDELSE </t>
    </r>
    <r>
      <rPr>
        <b/>
        <u/>
        <sz val="12"/>
        <color theme="0"/>
        <rFont val="Georgia Pro"/>
        <family val="1"/>
      </rPr>
      <t>SKIFTESAGER (PROCENT)</t>
    </r>
  </si>
  <si>
    <r>
      <rPr>
        <b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 xml:space="preserve">Gennemsnitlig antal sygedage pr. ansat er ekskl. ansatte under socialt kapitel. Deltidssygdom er inkluderet, men barns sygdom, omsorgsdage og særlige feriedage indgår ikke. </t>
    </r>
  </si>
  <si>
    <r>
      <rPr>
        <b/>
        <sz val="8"/>
        <color theme="1"/>
        <rFont val="Arial"/>
        <family val="2"/>
      </rPr>
      <t xml:space="preserve">2) </t>
    </r>
    <r>
      <rPr>
        <sz val="8"/>
        <color theme="1"/>
        <rFont val="Arial"/>
        <family val="2"/>
      </rPr>
      <t xml:space="preserve">"-" betyder, at der ikke er data for rettens gennemsnitlige antal sygedage i ISOLA.  Retten kan kontakte Økonomistyrelsen for mere information om årsagen til de manglende fraværsdata i ISOLA. </t>
    </r>
  </si>
  <si>
    <r>
      <rPr>
        <b/>
        <sz val="8"/>
        <color theme="1"/>
        <rFont val="Arial"/>
        <family val="2"/>
      </rPr>
      <t>3)</t>
    </r>
    <r>
      <rPr>
        <sz val="8"/>
        <color theme="1"/>
        <rFont val="Arial"/>
        <family val="2"/>
      </rPr>
      <t xml:space="preserve"> Det gennemsnitlige antal sygedage pr. ansat "samlet" er for alle byretter.</t>
    </r>
  </si>
  <si>
    <r>
      <rPr>
        <b/>
        <sz val="8"/>
        <color theme="1"/>
        <rFont val="Arial"/>
        <family val="2"/>
      </rPr>
      <t>4)</t>
    </r>
    <r>
      <rPr>
        <sz val="8"/>
        <color theme="1"/>
        <rFont val="Arial"/>
        <family val="2"/>
      </rPr>
      <t xml:space="preserve"> Personaleomsætning dækker ikke et kalenderår, men i stedet et rullende år, der sammenholder medarbejderstaben i 4. kvartals midterste måned med medarbejderstaben i samme måned året før. </t>
    </r>
  </si>
  <si>
    <r>
      <rPr>
        <b/>
        <sz val="8"/>
        <color theme="1"/>
        <rFont val="Arial"/>
        <family val="2"/>
      </rPr>
      <t>5)</t>
    </r>
    <r>
      <rPr>
        <sz val="8"/>
        <color theme="1"/>
        <rFont val="Arial"/>
        <family val="2"/>
      </rPr>
      <t xml:space="preserve"> Lønsumsforbruget inkluderer egentlig løn, over- og merarbejde, stævningsmænd, refusioner og pensionsbidrag og er i faste priser (2021). Lønsummen for 2020 er opregnet til 2021-PL, så der kan foretages en sammenligning mellem de to år. Samlet vises det gns. lønsumsforbrug pr. byret.</t>
    </r>
  </si>
  <si>
    <t>ÅRSNØGLETAL 2021</t>
  </si>
  <si>
    <t>6) Der er ikke angivet data for 5. bedste byret for årsværksandel til generel ledelse og administration, personaleomsætning, årsværksforbrug og lønsumsforbrug, idet dette ikke er et meningsfuldt benchmark for disse kategorier.</t>
  </si>
  <si>
    <t>ÅRSVÆRKSFORBRUG 2020 OG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</si>
</sst>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_ ;\-0.0\ "/>
  </numFmts>
  <fonts count="6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8"/>
      <color theme="0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theme="0"/>
      <name val="Arial"/>
      <family val="2"/>
    </font>
    <font>
      <sz val="11"/>
      <color rgb="FF92D05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u/>
      <sz val="8"/>
      <color theme="1"/>
      <name val="Arial"/>
      <family val="2"/>
    </font>
    <font>
      <sz val="7"/>
      <color rgb="FF000000"/>
      <name val="Arial"/>
      <family val="2"/>
    </font>
    <font>
      <b/>
      <sz val="18"/>
      <color theme="0"/>
      <name val="Georgia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u/>
      <sz val="11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Georgia"/>
      <family val="1"/>
    </font>
    <font>
      <b/>
      <u/>
      <sz val="12"/>
      <color theme="0"/>
      <name val="Georgia"/>
      <family val="1"/>
    </font>
    <font>
      <b/>
      <sz val="11"/>
      <color theme="0"/>
      <name val="Georgia"/>
      <family val="1"/>
    </font>
    <font>
      <b/>
      <u/>
      <sz val="11"/>
      <color theme="0"/>
      <name val="Georgia"/>
      <family val="1"/>
    </font>
    <font>
      <i/>
      <sz val="10"/>
      <color indexed="8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i/>
      <sz val="10"/>
      <color theme="0" tint="-0.499984740745262"/>
      <name val="Arial"/>
      <family val="2"/>
    </font>
    <font>
      <b/>
      <sz val="11"/>
      <color theme="0"/>
      <name val="Georgia Pro"/>
      <family val="1"/>
    </font>
    <font>
      <b/>
      <u/>
      <sz val="12"/>
      <color theme="0"/>
      <name val="Georgia Pro"/>
      <family val="1"/>
    </font>
    <font>
      <b/>
      <sz val="10"/>
      <color theme="0"/>
      <name val="Georgia"/>
      <family val="1"/>
    </font>
    <font>
      <b/>
      <u/>
      <sz val="10"/>
      <color theme="0"/>
      <name val="Georgia"/>
      <family val="1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theme="0"/>
      <name val="Arial"/>
      <family val="2"/>
    </font>
    <font>
      <sz val="9"/>
      <color theme="0"/>
      <name val="Arial"/>
      <family val="2"/>
    </font>
    <font>
      <b/>
      <sz val="12"/>
      <color theme="0"/>
      <name val="Georgia Pro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rgb="FF0A1E46"/>
        <bgColor indexed="64"/>
      </patternFill>
    </fill>
    <fill>
      <patternFill patternType="solid">
        <fgColor rgb="FF0A1E46"/>
        <bgColor indexed="0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0" fillId="0" borderId="0"/>
    <xf numFmtId="9" fontId="13" fillId="0" borderId="0" applyFont="0" applyFill="0" applyBorder="0" applyAlignment="0" applyProtection="0"/>
    <xf numFmtId="0" fontId="1" fillId="0" borderId="0"/>
    <xf numFmtId="0" fontId="15" fillId="0" borderId="0"/>
    <xf numFmtId="0" fontId="18" fillId="0" borderId="0"/>
    <xf numFmtId="0" fontId="15" fillId="0" borderId="0"/>
    <xf numFmtId="0" fontId="15" fillId="0" borderId="0"/>
  </cellStyleXfs>
  <cellXfs count="508">
    <xf numFmtId="0" fontId="0" fillId="0" borderId="0" xfId="0"/>
    <xf numFmtId="0" fontId="0" fillId="0" borderId="0" xfId="0"/>
    <xf numFmtId="0" fontId="0" fillId="0" borderId="0" xfId="0" applyFill="1"/>
    <xf numFmtId="164" fontId="5" fillId="0" borderId="0" xfId="2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1" fillId="0" borderId="28" xfId="1" applyFont="1" applyFill="1" applyBorder="1" applyAlignment="1">
      <alignment wrapText="1"/>
    </xf>
    <xf numFmtId="0" fontId="1" fillId="0" borderId="3" xfId="1" applyFont="1" applyFill="1" applyBorder="1" applyAlignment="1">
      <alignment wrapText="1"/>
    </xf>
    <xf numFmtId="0" fontId="1" fillId="0" borderId="29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horizontal="right" wrapText="1"/>
    </xf>
    <xf numFmtId="1" fontId="5" fillId="0" borderId="0" xfId="2" applyNumberFormat="1" applyFont="1" applyFill="1" applyBorder="1" applyAlignment="1">
      <alignment horizontal="center" wrapText="1"/>
    </xf>
    <xf numFmtId="0" fontId="0" fillId="4" borderId="0" xfId="0" applyFill="1"/>
    <xf numFmtId="0" fontId="14" fillId="4" borderId="0" xfId="0" applyFont="1" applyFill="1"/>
    <xf numFmtId="2" fontId="14" fillId="4" borderId="12" xfId="0" applyNumberFormat="1" applyFont="1" applyFill="1" applyBorder="1"/>
    <xf numFmtId="0" fontId="1" fillId="4" borderId="1" xfId="1" applyFont="1" applyFill="1" applyBorder="1" applyAlignment="1">
      <alignment wrapText="1"/>
    </xf>
    <xf numFmtId="2" fontId="0" fillId="4" borderId="6" xfId="0" applyNumberFormat="1" applyFill="1" applyBorder="1"/>
    <xf numFmtId="2" fontId="0" fillId="4" borderId="1" xfId="0" applyNumberFormat="1" applyFill="1" applyBorder="1"/>
    <xf numFmtId="0" fontId="1" fillId="4" borderId="30" xfId="1" applyFont="1" applyFill="1" applyBorder="1" applyAlignment="1">
      <alignment wrapText="1"/>
    </xf>
    <xf numFmtId="2" fontId="0" fillId="4" borderId="11" xfId="0" applyNumberFormat="1" applyFill="1" applyBorder="1"/>
    <xf numFmtId="0" fontId="0" fillId="4" borderId="0" xfId="0" applyFont="1" applyFill="1"/>
    <xf numFmtId="2" fontId="0" fillId="4" borderId="12" xfId="0" applyNumberFormat="1" applyFill="1" applyBorder="1"/>
    <xf numFmtId="0" fontId="0" fillId="0" borderId="0" xfId="0" applyFill="1" applyAlignment="1">
      <alignment textRotation="45"/>
    </xf>
    <xf numFmtId="0" fontId="0" fillId="0" borderId="0" xfId="0" applyFont="1" applyFill="1" applyBorder="1"/>
    <xf numFmtId="164" fontId="6" fillId="0" borderId="0" xfId="4" applyNumberFormat="1" applyFont="1" applyFill="1" applyBorder="1" applyAlignment="1">
      <alignment horizontal="right" wrapText="1"/>
    </xf>
    <xf numFmtId="0" fontId="0" fillId="3" borderId="0" xfId="0" applyFill="1"/>
    <xf numFmtId="0" fontId="7" fillId="3" borderId="0" xfId="0" applyFont="1" applyFill="1"/>
    <xf numFmtId="0" fontId="0" fillId="3" borderId="0" xfId="0" applyFill="1" applyBorder="1"/>
    <xf numFmtId="0" fontId="0" fillId="3" borderId="0" xfId="0" applyFont="1" applyFill="1"/>
    <xf numFmtId="0" fontId="8" fillId="3" borderId="0" xfId="0" applyFont="1" applyFill="1"/>
    <xf numFmtId="0" fontId="6" fillId="3" borderId="0" xfId="0" applyFont="1" applyFill="1"/>
    <xf numFmtId="0" fontId="0" fillId="3" borderId="13" xfId="0" applyFill="1" applyBorder="1"/>
    <xf numFmtId="0" fontId="9" fillId="3" borderId="0" xfId="0" applyFont="1" applyFill="1"/>
    <xf numFmtId="0" fontId="8" fillId="3" borderId="0" xfId="0" applyFont="1" applyFill="1" applyAlignment="1">
      <alignment vertical="top"/>
    </xf>
    <xf numFmtId="0" fontId="8" fillId="3" borderId="0" xfId="0" applyFont="1" applyFill="1" applyBorder="1" applyAlignment="1">
      <alignment vertical="top"/>
    </xf>
    <xf numFmtId="0" fontId="17" fillId="3" borderId="0" xfId="0" applyFont="1" applyFill="1" applyBorder="1"/>
    <xf numFmtId="0" fontId="0" fillId="3" borderId="0" xfId="0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11" fillId="3" borderId="0" xfId="0" applyFont="1" applyFill="1"/>
    <xf numFmtId="0" fontId="0" fillId="3" borderId="0" xfId="0" applyFont="1" applyFill="1" applyBorder="1"/>
    <xf numFmtId="164" fontId="5" fillId="3" borderId="0" xfId="2" applyNumberFormat="1" applyFont="1" applyFill="1" applyBorder="1" applyAlignment="1">
      <alignment horizontal="center" wrapText="1"/>
    </xf>
    <xf numFmtId="0" fontId="17" fillId="3" borderId="0" xfId="0" applyFont="1" applyFill="1" applyBorder="1" applyAlignment="1"/>
    <xf numFmtId="0" fontId="12" fillId="5" borderId="0" xfId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right" wrapText="1"/>
    </xf>
    <xf numFmtId="164" fontId="0" fillId="3" borderId="0" xfId="0" applyNumberFormat="1" applyFont="1" applyFill="1"/>
    <xf numFmtId="164" fontId="0" fillId="3" borderId="0" xfId="0" applyNumberFormat="1" applyFill="1"/>
    <xf numFmtId="1" fontId="0" fillId="3" borderId="0" xfId="0" applyNumberFormat="1" applyFill="1"/>
    <xf numFmtId="0" fontId="0" fillId="3" borderId="0" xfId="0" applyFill="1" applyAlignment="1">
      <alignment wrapText="1"/>
    </xf>
    <xf numFmtId="0" fontId="2" fillId="6" borderId="48" xfId="1" applyFont="1" applyFill="1" applyBorder="1" applyAlignment="1">
      <alignment horizontal="center"/>
    </xf>
    <xf numFmtId="0" fontId="4" fillId="6" borderId="48" xfId="2" applyFont="1" applyFill="1" applyBorder="1" applyAlignment="1">
      <alignment horizontal="center"/>
    </xf>
    <xf numFmtId="0" fontId="4" fillId="6" borderId="49" xfId="2" applyFont="1" applyFill="1" applyBorder="1" applyAlignment="1">
      <alignment horizontal="center"/>
    </xf>
    <xf numFmtId="0" fontId="0" fillId="3" borderId="0" xfId="0" applyFill="1" applyAlignment="1">
      <alignment wrapText="1"/>
    </xf>
    <xf numFmtId="0" fontId="1" fillId="3" borderId="1" xfId="1" applyFont="1" applyFill="1" applyBorder="1" applyAlignment="1"/>
    <xf numFmtId="9" fontId="0" fillId="3" borderId="0" xfId="0" applyNumberFormat="1" applyFill="1"/>
    <xf numFmtId="0" fontId="0" fillId="3" borderId="16" xfId="0" applyFill="1" applyBorder="1"/>
    <xf numFmtId="0" fontId="19" fillId="3" borderId="0" xfId="0" applyFont="1" applyFill="1"/>
    <xf numFmtId="164" fontId="19" fillId="3" borderId="0" xfId="0" applyNumberFormat="1" applyFont="1" applyFill="1"/>
    <xf numFmtId="0" fontId="20" fillId="3" borderId="0" xfId="0" applyFont="1" applyFill="1"/>
    <xf numFmtId="0" fontId="21" fillId="3" borderId="0" xfId="0" applyFont="1" applyFill="1"/>
    <xf numFmtId="0" fontId="22" fillId="3" borderId="0" xfId="0" applyFont="1" applyFill="1"/>
    <xf numFmtId="0" fontId="23" fillId="3" borderId="0" xfId="0" applyFont="1" applyFill="1"/>
    <xf numFmtId="0" fontId="25" fillId="3" borderId="0" xfId="0" applyFont="1" applyFill="1"/>
    <xf numFmtId="0" fontId="25" fillId="3" borderId="0" xfId="0" applyFont="1" applyFill="1" applyAlignment="1">
      <alignment vertical="top"/>
    </xf>
    <xf numFmtId="0" fontId="27" fillId="3" borderId="0" xfId="0" applyFont="1" applyFill="1"/>
    <xf numFmtId="0" fontId="22" fillId="3" borderId="0" xfId="0" applyFont="1" applyFill="1" applyBorder="1"/>
    <xf numFmtId="0" fontId="21" fillId="3" borderId="41" xfId="0" applyFont="1" applyFill="1" applyBorder="1" applyProtection="1"/>
    <xf numFmtId="0" fontId="22" fillId="3" borderId="42" xfId="0" applyFont="1" applyFill="1" applyBorder="1" applyProtection="1"/>
    <xf numFmtId="0" fontId="21" fillId="3" borderId="42" xfId="0" applyFont="1" applyFill="1" applyBorder="1" applyProtection="1"/>
    <xf numFmtId="0" fontId="21" fillId="3" borderId="43" xfId="0" applyFont="1" applyFill="1" applyBorder="1" applyProtection="1"/>
    <xf numFmtId="0" fontId="21" fillId="3" borderId="0" xfId="0" applyFont="1" applyFill="1" applyProtection="1"/>
    <xf numFmtId="0" fontId="21" fillId="3" borderId="16" xfId="0" applyFont="1" applyFill="1" applyBorder="1" applyProtection="1">
      <protection locked="0"/>
    </xf>
    <xf numFmtId="0" fontId="21" fillId="3" borderId="0" xfId="0" applyFont="1" applyFill="1" applyBorder="1" applyProtection="1">
      <protection locked="0"/>
    </xf>
    <xf numFmtId="0" fontId="21" fillId="3" borderId="8" xfId="0" applyFont="1" applyFill="1" applyBorder="1" applyProtection="1">
      <protection locked="0"/>
    </xf>
    <xf numFmtId="0" fontId="21" fillId="3" borderId="0" xfId="0" applyFont="1" applyFill="1" applyProtection="1">
      <protection locked="0"/>
    </xf>
    <xf numFmtId="0" fontId="20" fillId="3" borderId="44" xfId="0" applyFont="1" applyFill="1" applyBorder="1" applyProtection="1">
      <protection locked="0"/>
    </xf>
    <xf numFmtId="0" fontId="19" fillId="3" borderId="22" xfId="0" applyFont="1" applyFill="1" applyBorder="1" applyProtection="1">
      <protection locked="0"/>
    </xf>
    <xf numFmtId="0" fontId="19" fillId="3" borderId="45" xfId="0" applyFont="1" applyFill="1" applyBorder="1" applyProtection="1">
      <protection locked="0"/>
    </xf>
    <xf numFmtId="1" fontId="19" fillId="3" borderId="0" xfId="0" applyNumberFormat="1" applyFont="1" applyFill="1" applyProtection="1"/>
    <xf numFmtId="0" fontId="19" fillId="3" borderId="0" xfId="0" applyFont="1" applyFill="1" applyBorder="1" applyProtection="1">
      <protection locked="0"/>
    </xf>
    <xf numFmtId="0" fontId="19" fillId="3" borderId="0" xfId="0" applyFont="1" applyFill="1" applyProtection="1">
      <protection locked="0"/>
    </xf>
    <xf numFmtId="0" fontId="26" fillId="3" borderId="0" xfId="0" applyFont="1" applyFill="1" applyProtection="1">
      <protection locked="0"/>
    </xf>
    <xf numFmtId="0" fontId="26" fillId="3" borderId="0" xfId="0" applyFont="1" applyFill="1"/>
    <xf numFmtId="0" fontId="28" fillId="3" borderId="0" xfId="0" applyFont="1" applyFill="1"/>
    <xf numFmtId="0" fontId="21" fillId="3" borderId="0" xfId="0" applyFont="1" applyFill="1" applyAlignment="1"/>
    <xf numFmtId="0" fontId="21" fillId="3" borderId="0" xfId="0" applyFont="1" applyFill="1" applyAlignment="1">
      <alignment textRotation="45"/>
    </xf>
    <xf numFmtId="0" fontId="21" fillId="3" borderId="1" xfId="0" applyFont="1" applyFill="1" applyBorder="1" applyAlignment="1"/>
    <xf numFmtId="164" fontId="15" fillId="3" borderId="1" xfId="1" applyNumberFormat="1" applyFont="1" applyFill="1" applyBorder="1" applyAlignment="1">
      <alignment horizontal="right"/>
    </xf>
    <xf numFmtId="165" fontId="1" fillId="3" borderId="1" xfId="2" applyNumberFormat="1" applyFont="1" applyFill="1" applyBorder="1" applyAlignment="1"/>
    <xf numFmtId="1" fontId="26" fillId="3" borderId="1" xfId="0" applyNumberFormat="1" applyFont="1" applyFill="1" applyBorder="1" applyAlignment="1"/>
    <xf numFmtId="1" fontId="15" fillId="3" borderId="1" xfId="2" applyNumberFormat="1" applyFont="1" applyFill="1" applyBorder="1" applyAlignment="1">
      <alignment horizontal="center"/>
    </xf>
    <xf numFmtId="9" fontId="15" fillId="3" borderId="1" xfId="3" applyFont="1" applyFill="1" applyBorder="1" applyAlignment="1"/>
    <xf numFmtId="9" fontId="15" fillId="3" borderId="1" xfId="3" applyFont="1" applyFill="1" applyBorder="1" applyAlignment="1">
      <alignment horizontal="right"/>
    </xf>
    <xf numFmtId="164" fontId="15" fillId="3" borderId="1" xfId="2" applyNumberFormat="1" applyFont="1" applyFill="1" applyBorder="1" applyAlignment="1">
      <alignment horizontal="right"/>
    </xf>
    <xf numFmtId="164" fontId="26" fillId="3" borderId="1" xfId="0" applyNumberFormat="1" applyFont="1" applyFill="1" applyBorder="1" applyAlignment="1"/>
    <xf numFmtId="164" fontId="26" fillId="3" borderId="0" xfId="0" applyNumberFormat="1" applyFont="1" applyFill="1"/>
    <xf numFmtId="2" fontId="21" fillId="3" borderId="0" xfId="0" applyNumberFormat="1" applyFont="1" applyFill="1"/>
    <xf numFmtId="0" fontId="25" fillId="3" borderId="0" xfId="0" applyFont="1" applyFill="1" applyBorder="1"/>
    <xf numFmtId="0" fontId="21" fillId="3" borderId="0" xfId="0" applyFont="1" applyFill="1" applyBorder="1"/>
    <xf numFmtId="0" fontId="25" fillId="3" borderId="69" xfId="0" applyFont="1" applyFill="1" applyBorder="1"/>
    <xf numFmtId="164" fontId="25" fillId="3" borderId="0" xfId="0" applyNumberFormat="1" applyFont="1" applyFill="1" applyBorder="1" applyAlignment="1">
      <alignment horizontal="center"/>
    </xf>
    <xf numFmtId="164" fontId="25" fillId="2" borderId="0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164" fontId="25" fillId="3" borderId="70" xfId="0" applyNumberFormat="1" applyFont="1" applyFill="1" applyBorder="1" applyAlignment="1" applyProtection="1">
      <alignment horizontal="center"/>
    </xf>
    <xf numFmtId="164" fontId="25" fillId="3" borderId="69" xfId="0" applyNumberFormat="1" applyFont="1" applyFill="1" applyBorder="1" applyAlignment="1">
      <alignment horizontal="center"/>
    </xf>
    <xf numFmtId="164" fontId="25" fillId="2" borderId="69" xfId="0" applyNumberFormat="1" applyFont="1" applyFill="1" applyBorder="1" applyAlignment="1">
      <alignment horizontal="center"/>
    </xf>
    <xf numFmtId="164" fontId="25" fillId="3" borderId="69" xfId="3" applyNumberFormat="1" applyFont="1" applyFill="1" applyBorder="1" applyAlignment="1">
      <alignment horizontal="center"/>
    </xf>
    <xf numFmtId="0" fontId="25" fillId="3" borderId="69" xfId="0" applyFont="1" applyFill="1" applyBorder="1" applyAlignment="1">
      <alignment horizontal="center"/>
    </xf>
    <xf numFmtId="164" fontId="25" fillId="3" borderId="71" xfId="0" applyNumberFormat="1" applyFont="1" applyFill="1" applyBorder="1" applyAlignment="1" applyProtection="1">
      <alignment horizontal="center"/>
    </xf>
    <xf numFmtId="1" fontId="25" fillId="3" borderId="0" xfId="0" applyNumberFormat="1" applyFont="1" applyFill="1" applyBorder="1" applyAlignment="1">
      <alignment horizontal="center"/>
    </xf>
    <xf numFmtId="1" fontId="25" fillId="2" borderId="0" xfId="0" applyNumberFormat="1" applyFont="1" applyFill="1" applyBorder="1" applyAlignment="1">
      <alignment horizontal="center"/>
    </xf>
    <xf numFmtId="1" fontId="25" fillId="3" borderId="70" xfId="0" applyNumberFormat="1" applyFont="1" applyFill="1" applyBorder="1" applyAlignment="1" applyProtection="1">
      <alignment horizontal="center"/>
    </xf>
    <xf numFmtId="0" fontId="19" fillId="7" borderId="0" xfId="0" applyFont="1" applyFill="1" applyBorder="1"/>
    <xf numFmtId="0" fontId="33" fillId="7" borderId="0" xfId="0" applyFont="1" applyFill="1" applyBorder="1"/>
    <xf numFmtId="0" fontId="36" fillId="7" borderId="0" xfId="0" applyFont="1" applyFill="1" applyBorder="1" applyAlignment="1">
      <alignment horizontal="center" wrapText="1"/>
    </xf>
    <xf numFmtId="164" fontId="25" fillId="3" borderId="0" xfId="1" applyNumberFormat="1" applyFont="1" applyFill="1" applyBorder="1" applyAlignment="1">
      <alignment horizontal="center" wrapText="1"/>
    </xf>
    <xf numFmtId="164" fontId="25" fillId="2" borderId="0" xfId="1" applyNumberFormat="1" applyFont="1" applyFill="1" applyBorder="1" applyAlignment="1">
      <alignment horizontal="center" wrapText="1"/>
    </xf>
    <xf numFmtId="0" fontId="2" fillId="7" borderId="0" xfId="0" applyFont="1" applyFill="1" applyBorder="1" applyAlignment="1">
      <alignment vertical="top" wrapText="1"/>
    </xf>
    <xf numFmtId="0" fontId="35" fillId="7" borderId="0" xfId="0" applyFont="1" applyFill="1" applyBorder="1" applyAlignment="1"/>
    <xf numFmtId="0" fontId="34" fillId="7" borderId="0" xfId="0" applyFont="1" applyFill="1" applyBorder="1" applyAlignment="1">
      <alignment horizontal="center"/>
    </xf>
    <xf numFmtId="0" fontId="34" fillId="7" borderId="0" xfId="0" applyFont="1" applyFill="1" applyBorder="1" applyAlignment="1">
      <alignment horizontal="center" wrapText="1"/>
    </xf>
    <xf numFmtId="0" fontId="29" fillId="7" borderId="55" xfId="0" applyFont="1" applyFill="1" applyBorder="1"/>
    <xf numFmtId="0" fontId="19" fillId="7" borderId="13" xfId="0" applyFont="1" applyFill="1" applyBorder="1"/>
    <xf numFmtId="0" fontId="19" fillId="7" borderId="18" xfId="0" applyFont="1" applyFill="1" applyBorder="1"/>
    <xf numFmtId="0" fontId="32" fillId="7" borderId="72" xfId="0" applyFont="1" applyFill="1" applyBorder="1"/>
    <xf numFmtId="0" fontId="19" fillId="7" borderId="72" xfId="0" applyFont="1" applyFill="1" applyBorder="1"/>
    <xf numFmtId="0" fontId="34" fillId="7" borderId="20" xfId="0" applyFont="1" applyFill="1" applyBorder="1" applyAlignment="1">
      <alignment horizontal="center" wrapText="1"/>
    </xf>
    <xf numFmtId="0" fontId="25" fillId="3" borderId="72" xfId="0" applyFont="1" applyFill="1" applyBorder="1"/>
    <xf numFmtId="164" fontId="25" fillId="2" borderId="20" xfId="0" applyNumberFormat="1" applyFont="1" applyFill="1" applyBorder="1" applyAlignment="1" applyProtection="1">
      <alignment horizontal="center"/>
    </xf>
    <xf numFmtId="0" fontId="25" fillId="3" borderId="4" xfId="0" applyFont="1" applyFill="1" applyBorder="1"/>
    <xf numFmtId="164" fontId="25" fillId="2" borderId="5" xfId="0" applyNumberFormat="1" applyFont="1" applyFill="1" applyBorder="1" applyAlignment="1" applyProtection="1">
      <alignment horizontal="center"/>
    </xf>
    <xf numFmtId="1" fontId="25" fillId="2" borderId="20" xfId="0" applyNumberFormat="1" applyFont="1" applyFill="1" applyBorder="1" applyAlignment="1" applyProtection="1">
      <alignment horizontal="center"/>
    </xf>
    <xf numFmtId="0" fontId="17" fillId="7" borderId="42" xfId="0" applyFont="1" applyFill="1" applyBorder="1"/>
    <xf numFmtId="0" fontId="17" fillId="7" borderId="43" xfId="0" applyFont="1" applyFill="1" applyBorder="1"/>
    <xf numFmtId="0" fontId="17" fillId="7" borderId="16" xfId="0" applyFont="1" applyFill="1" applyBorder="1"/>
    <xf numFmtId="0" fontId="17" fillId="7" borderId="0" xfId="0" applyFont="1" applyFill="1" applyBorder="1"/>
    <xf numFmtId="0" fontId="17" fillId="7" borderId="8" xfId="0" applyFont="1" applyFill="1" applyBorder="1"/>
    <xf numFmtId="0" fontId="2" fillId="8" borderId="44" xfId="1" applyFont="1" applyFill="1" applyBorder="1" applyAlignment="1">
      <alignment horizontal="center"/>
    </xf>
    <xf numFmtId="0" fontId="2" fillId="8" borderId="22" xfId="1" applyFont="1" applyFill="1" applyBorder="1" applyAlignment="1">
      <alignment horizontal="center"/>
    </xf>
    <xf numFmtId="0" fontId="4" fillId="8" borderId="22" xfId="1" applyFont="1" applyFill="1" applyBorder="1" applyAlignment="1">
      <alignment horizontal="center"/>
    </xf>
    <xf numFmtId="0" fontId="4" fillId="8" borderId="45" xfId="1" applyFont="1" applyFill="1" applyBorder="1" applyAlignment="1">
      <alignment horizontal="center"/>
    </xf>
    <xf numFmtId="0" fontId="37" fillId="7" borderId="41" xfId="0" applyFont="1" applyFill="1" applyBorder="1"/>
    <xf numFmtId="0" fontId="39" fillId="7" borderId="41" xfId="0" applyFont="1" applyFill="1" applyBorder="1"/>
    <xf numFmtId="0" fontId="36" fillId="8" borderId="16" xfId="1" applyFont="1" applyFill="1" applyBorder="1" applyAlignment="1">
      <alignment horizontal="center"/>
    </xf>
    <xf numFmtId="0" fontId="34" fillId="8" borderId="0" xfId="1" applyFont="1" applyFill="1" applyBorder="1" applyAlignment="1">
      <alignment horizontal="center"/>
    </xf>
    <xf numFmtId="164" fontId="15" fillId="3" borderId="38" xfId="1" applyNumberFormat="1" applyFont="1" applyFill="1" applyBorder="1" applyAlignment="1">
      <alignment horizontal="right" wrapText="1"/>
    </xf>
    <xf numFmtId="164" fontId="15" fillId="3" borderId="24" xfId="0" applyNumberFormat="1" applyFont="1" applyFill="1" applyBorder="1"/>
    <xf numFmtId="0" fontId="42" fillId="6" borderId="16" xfId="1" applyFont="1" applyFill="1" applyBorder="1" applyAlignment="1">
      <alignment horizontal="center"/>
    </xf>
    <xf numFmtId="0" fontId="24" fillId="6" borderId="0" xfId="1" applyFont="1" applyFill="1" applyBorder="1" applyAlignment="1">
      <alignment horizontal="center"/>
    </xf>
    <xf numFmtId="0" fontId="43" fillId="2" borderId="0" xfId="0" applyFont="1" applyFill="1" applyBorder="1"/>
    <xf numFmtId="0" fontId="44" fillId="2" borderId="0" xfId="0" applyFont="1" applyFill="1" applyBorder="1"/>
    <xf numFmtId="0" fontId="43" fillId="2" borderId="8" xfId="0" applyFont="1" applyFill="1" applyBorder="1"/>
    <xf numFmtId="0" fontId="1" fillId="3" borderId="35" xfId="1" applyFont="1" applyFill="1" applyBorder="1" applyAlignment="1">
      <alignment horizontal="right" wrapText="1"/>
    </xf>
    <xf numFmtId="0" fontId="1" fillId="3" borderId="46" xfId="1" applyFont="1" applyFill="1" applyBorder="1" applyAlignment="1">
      <alignment wrapText="1"/>
    </xf>
    <xf numFmtId="164" fontId="15" fillId="3" borderId="35" xfId="1" applyNumberFormat="1" applyFont="1" applyFill="1" applyBorder="1" applyAlignment="1">
      <alignment horizontal="right" wrapText="1"/>
    </xf>
    <xf numFmtId="164" fontId="15" fillId="3" borderId="34" xfId="0" applyNumberFormat="1" applyFont="1" applyFill="1" applyBorder="1"/>
    <xf numFmtId="164" fontId="15" fillId="3" borderId="32" xfId="1" applyNumberFormat="1" applyFont="1" applyFill="1" applyBorder="1" applyAlignment="1">
      <alignment horizontal="right" wrapText="1"/>
    </xf>
    <xf numFmtId="164" fontId="15" fillId="3" borderId="33" xfId="0" applyNumberFormat="1" applyFont="1" applyFill="1" applyBorder="1"/>
    <xf numFmtId="164" fontId="15" fillId="3" borderId="33" xfId="1" applyNumberFormat="1" applyFont="1" applyFill="1" applyBorder="1" applyAlignment="1">
      <alignment horizontal="right" wrapText="1"/>
    </xf>
    <xf numFmtId="0" fontId="1" fillId="3" borderId="17" xfId="1" applyFont="1" applyFill="1" applyBorder="1" applyAlignment="1">
      <alignment horizontal="right" wrapText="1"/>
    </xf>
    <xf numFmtId="0" fontId="1" fillId="3" borderId="2" xfId="1" applyFont="1" applyFill="1" applyBorder="1" applyAlignment="1">
      <alignment wrapText="1"/>
    </xf>
    <xf numFmtId="164" fontId="15" fillId="3" borderId="17" xfId="1" applyNumberFormat="1" applyFont="1" applyFill="1" applyBorder="1" applyAlignment="1">
      <alignment horizontal="right" wrapText="1"/>
    </xf>
    <xf numFmtId="164" fontId="15" fillId="3" borderId="7" xfId="0" applyNumberFormat="1" applyFont="1" applyFill="1" applyBorder="1"/>
    <xf numFmtId="164" fontId="15" fillId="3" borderId="3" xfId="1" applyNumberFormat="1" applyFont="1" applyFill="1" applyBorder="1" applyAlignment="1">
      <alignment horizontal="right" wrapText="1"/>
    </xf>
    <xf numFmtId="164" fontId="15" fillId="3" borderId="1" xfId="0" applyNumberFormat="1" applyFont="1" applyFill="1" applyBorder="1"/>
    <xf numFmtId="164" fontId="15" fillId="3" borderId="1" xfId="1" applyNumberFormat="1" applyFont="1" applyFill="1" applyBorder="1" applyAlignment="1">
      <alignment horizontal="right" wrapText="1"/>
    </xf>
    <xf numFmtId="0" fontId="1" fillId="3" borderId="38" xfId="1" applyFont="1" applyFill="1" applyBorder="1" applyAlignment="1">
      <alignment horizontal="right" wrapText="1"/>
    </xf>
    <xf numFmtId="0" fontId="1" fillId="3" borderId="40" xfId="1" applyFont="1" applyFill="1" applyBorder="1" applyAlignment="1">
      <alignment wrapText="1"/>
    </xf>
    <xf numFmtId="164" fontId="15" fillId="3" borderId="23" xfId="1" applyNumberFormat="1" applyFont="1" applyFill="1" applyBorder="1" applyAlignment="1">
      <alignment horizontal="right" wrapText="1"/>
    </xf>
    <xf numFmtId="164" fontId="15" fillId="3" borderId="14" xfId="0" applyNumberFormat="1" applyFont="1" applyFill="1" applyBorder="1"/>
    <xf numFmtId="164" fontId="15" fillId="3" borderId="14" xfId="1" applyNumberFormat="1" applyFont="1" applyFill="1" applyBorder="1" applyAlignment="1">
      <alignment horizontal="right" wrapText="1"/>
    </xf>
    <xf numFmtId="0" fontId="22" fillId="3" borderId="0" xfId="0" applyFont="1" applyFill="1" applyAlignment="1">
      <alignment vertical="top"/>
    </xf>
    <xf numFmtId="0" fontId="45" fillId="7" borderId="41" xfId="0" applyFont="1" applyFill="1" applyBorder="1"/>
    <xf numFmtId="0" fontId="1" fillId="3" borderId="5" xfId="2" applyFont="1" applyFill="1" applyBorder="1" applyAlignment="1">
      <alignment wrapText="1"/>
    </xf>
    <xf numFmtId="164" fontId="1" fillId="3" borderId="6" xfId="2" applyNumberFormat="1" applyFont="1" applyFill="1" applyBorder="1" applyAlignment="1">
      <alignment wrapText="1"/>
    </xf>
    <xf numFmtId="164" fontId="1" fillId="3" borderId="25" xfId="2" applyNumberFormat="1" applyFont="1" applyFill="1" applyBorder="1" applyAlignment="1">
      <alignment wrapText="1"/>
    </xf>
    <xf numFmtId="164" fontId="1" fillId="2" borderId="25" xfId="2" applyNumberFormat="1" applyFont="1" applyFill="1" applyBorder="1" applyAlignment="1">
      <alignment wrapText="1"/>
    </xf>
    <xf numFmtId="165" fontId="1" fillId="3" borderId="6" xfId="2" applyNumberFormat="1" applyFont="1" applyFill="1" applyBorder="1" applyAlignment="1">
      <alignment wrapText="1"/>
    </xf>
    <xf numFmtId="165" fontId="1" fillId="3" borderId="25" xfId="2" applyNumberFormat="1" applyFont="1" applyFill="1" applyBorder="1" applyAlignment="1">
      <alignment wrapText="1"/>
    </xf>
    <xf numFmtId="165" fontId="1" fillId="2" borderId="25" xfId="2" applyNumberFormat="1" applyFont="1" applyFill="1" applyBorder="1" applyAlignment="1">
      <alignment wrapText="1"/>
    </xf>
    <xf numFmtId="0" fontId="1" fillId="3" borderId="3" xfId="2" applyFont="1" applyFill="1" applyBorder="1" applyAlignment="1">
      <alignment wrapText="1"/>
    </xf>
    <xf numFmtId="164" fontId="1" fillId="3" borderId="1" xfId="2" applyNumberFormat="1" applyFont="1" applyFill="1" applyBorder="1" applyAlignment="1">
      <alignment wrapText="1"/>
    </xf>
    <xf numFmtId="164" fontId="1" fillId="3" borderId="7" xfId="2" applyNumberFormat="1" applyFont="1" applyFill="1" applyBorder="1" applyAlignment="1">
      <alignment wrapText="1"/>
    </xf>
    <xf numFmtId="164" fontId="1" fillId="2" borderId="7" xfId="2" applyNumberFormat="1" applyFont="1" applyFill="1" applyBorder="1" applyAlignment="1">
      <alignment wrapText="1"/>
    </xf>
    <xf numFmtId="165" fontId="1" fillId="3" borderId="1" xfId="2" applyNumberFormat="1" applyFont="1" applyFill="1" applyBorder="1" applyAlignment="1">
      <alignment wrapText="1"/>
    </xf>
    <xf numFmtId="165" fontId="1" fillId="3" borderId="7" xfId="2" applyNumberFormat="1" applyFont="1" applyFill="1" applyBorder="1" applyAlignment="1">
      <alignment wrapText="1"/>
    </xf>
    <xf numFmtId="165" fontId="1" fillId="2" borderId="7" xfId="2" applyNumberFormat="1" applyFont="1" applyFill="1" applyBorder="1" applyAlignment="1">
      <alignment wrapText="1"/>
    </xf>
    <xf numFmtId="0" fontId="41" fillId="3" borderId="18" xfId="2" applyFont="1" applyFill="1" applyBorder="1" applyAlignment="1">
      <alignment wrapText="1"/>
    </xf>
    <xf numFmtId="164" fontId="1" fillId="3" borderId="11" xfId="2" applyNumberFormat="1" applyFont="1" applyFill="1" applyBorder="1" applyAlignment="1">
      <alignment wrapText="1"/>
    </xf>
    <xf numFmtId="164" fontId="1" fillId="3" borderId="19" xfId="2" applyNumberFormat="1" applyFont="1" applyFill="1" applyBorder="1" applyAlignment="1">
      <alignment wrapText="1"/>
    </xf>
    <xf numFmtId="165" fontId="1" fillId="3" borderId="11" xfId="2" applyNumberFormat="1" applyFont="1" applyFill="1" applyBorder="1" applyAlignment="1">
      <alignment wrapText="1"/>
    </xf>
    <xf numFmtId="165" fontId="1" fillId="3" borderId="19" xfId="2" applyNumberFormat="1" applyFont="1" applyFill="1" applyBorder="1" applyAlignment="1">
      <alignment wrapText="1"/>
    </xf>
    <xf numFmtId="165" fontId="1" fillId="2" borderId="19" xfId="2" applyNumberFormat="1" applyFont="1" applyFill="1" applyBorder="1" applyAlignment="1">
      <alignment wrapText="1"/>
    </xf>
    <xf numFmtId="0" fontId="41" fillId="3" borderId="23" xfId="2" applyFont="1" applyFill="1" applyBorder="1" applyAlignment="1">
      <alignment vertical="top" wrapText="1"/>
    </xf>
    <xf numFmtId="164" fontId="1" fillId="3" borderId="14" xfId="2" applyNumberFormat="1" applyFont="1" applyFill="1" applyBorder="1" applyAlignment="1">
      <alignment wrapText="1"/>
    </xf>
    <xf numFmtId="164" fontId="1" fillId="3" borderId="24" xfId="2" applyNumberFormat="1" applyFont="1" applyFill="1" applyBorder="1" applyAlignment="1">
      <alignment wrapText="1"/>
    </xf>
    <xf numFmtId="164" fontId="1" fillId="2" borderId="24" xfId="2" applyNumberFormat="1" applyFont="1" applyFill="1" applyBorder="1" applyAlignment="1">
      <alignment wrapText="1"/>
    </xf>
    <xf numFmtId="165" fontId="1" fillId="3" borderId="14" xfId="2" applyNumberFormat="1" applyFont="1" applyFill="1" applyBorder="1" applyAlignment="1">
      <alignment wrapText="1"/>
    </xf>
    <xf numFmtId="165" fontId="1" fillId="3" borderId="24" xfId="2" applyNumberFormat="1" applyFont="1" applyFill="1" applyBorder="1" applyAlignment="1">
      <alignment wrapText="1"/>
    </xf>
    <xf numFmtId="165" fontId="1" fillId="2" borderId="24" xfId="2" applyNumberFormat="1" applyFont="1" applyFill="1" applyBorder="1" applyAlignment="1">
      <alignment wrapText="1"/>
    </xf>
    <xf numFmtId="0" fontId="25" fillId="2" borderId="0" xfId="0" applyFont="1" applyFill="1" applyBorder="1"/>
    <xf numFmtId="0" fontId="25" fillId="2" borderId="8" xfId="0" applyFont="1" applyFill="1" applyBorder="1"/>
    <xf numFmtId="0" fontId="1" fillId="3" borderId="31" xfId="1" applyFont="1" applyFill="1" applyBorder="1" applyAlignment="1">
      <alignment vertical="top" wrapText="1"/>
    </xf>
    <xf numFmtId="0" fontId="1" fillId="3" borderId="52" xfId="1" applyFont="1" applyFill="1" applyBorder="1" applyAlignment="1">
      <alignment vertical="top" wrapText="1"/>
    </xf>
    <xf numFmtId="0" fontId="1" fillId="3" borderId="33" xfId="2" applyFont="1" applyFill="1" applyBorder="1" applyAlignment="1">
      <alignment wrapText="1"/>
    </xf>
    <xf numFmtId="164" fontId="1" fillId="3" borderId="33" xfId="2" applyNumberFormat="1" applyFont="1" applyFill="1" applyBorder="1" applyAlignment="1">
      <alignment wrapText="1"/>
    </xf>
    <xf numFmtId="164" fontId="1" fillId="3" borderId="34" xfId="2" applyNumberFormat="1" applyFont="1" applyFill="1" applyBorder="1" applyAlignment="1">
      <alignment wrapText="1"/>
    </xf>
    <xf numFmtId="164" fontId="1" fillId="2" borderId="34" xfId="2" applyNumberFormat="1" applyFont="1" applyFill="1" applyBorder="1" applyAlignment="1">
      <alignment wrapText="1"/>
    </xf>
    <xf numFmtId="165" fontId="1" fillId="3" borderId="33" xfId="2" applyNumberFormat="1" applyFont="1" applyFill="1" applyBorder="1" applyAlignment="1">
      <alignment wrapText="1"/>
    </xf>
    <xf numFmtId="165" fontId="1" fillId="3" borderId="34" xfId="2" applyNumberFormat="1" applyFont="1" applyFill="1" applyBorder="1" applyAlignment="1">
      <alignment wrapText="1"/>
    </xf>
    <xf numFmtId="165" fontId="1" fillId="2" borderId="34" xfId="3" applyNumberFormat="1" applyFont="1" applyFill="1" applyBorder="1" applyAlignment="1">
      <alignment wrapText="1"/>
    </xf>
    <xf numFmtId="0" fontId="2" fillId="3" borderId="36" xfId="1" applyFont="1" applyFill="1" applyBorder="1" applyAlignment="1">
      <alignment vertical="top" wrapText="1"/>
    </xf>
    <xf numFmtId="0" fontId="2" fillId="3" borderId="20" xfId="1" applyFont="1" applyFill="1" applyBorder="1" applyAlignment="1">
      <alignment vertical="top" wrapText="1"/>
    </xf>
    <xf numFmtId="0" fontId="1" fillId="3" borderId="1" xfId="2" applyFont="1" applyFill="1" applyBorder="1" applyAlignment="1">
      <alignment wrapText="1"/>
    </xf>
    <xf numFmtId="165" fontId="1" fillId="2" borderId="7" xfId="3" applyNumberFormat="1" applyFont="1" applyFill="1" applyBorder="1" applyAlignment="1">
      <alignment wrapText="1"/>
    </xf>
    <xf numFmtId="0" fontId="1" fillId="3" borderId="11" xfId="2" applyFont="1" applyFill="1" applyBorder="1" applyAlignment="1">
      <alignment wrapText="1"/>
    </xf>
    <xf numFmtId="164" fontId="1" fillId="2" borderId="19" xfId="2" applyNumberFormat="1" applyFont="1" applyFill="1" applyBorder="1" applyAlignment="1">
      <alignment wrapText="1"/>
    </xf>
    <xf numFmtId="165" fontId="1" fillId="2" borderId="19" xfId="3" applyNumberFormat="1" applyFont="1" applyFill="1" applyBorder="1" applyAlignment="1">
      <alignment wrapText="1"/>
    </xf>
    <xf numFmtId="0" fontId="2" fillId="3" borderId="0" xfId="1" applyFont="1" applyFill="1" applyBorder="1" applyAlignment="1">
      <alignment vertical="top" wrapText="1"/>
    </xf>
    <xf numFmtId="0" fontId="41" fillId="3" borderId="1" xfId="2" applyFont="1" applyFill="1" applyBorder="1" applyAlignment="1">
      <alignment wrapText="1"/>
    </xf>
    <xf numFmtId="0" fontId="2" fillId="3" borderId="37" xfId="1" applyFont="1" applyFill="1" applyBorder="1" applyAlignment="1">
      <alignment vertical="top" wrapText="1"/>
    </xf>
    <xf numFmtId="0" fontId="2" fillId="3" borderId="15" xfId="1" applyFont="1" applyFill="1" applyBorder="1" applyAlignment="1">
      <alignment vertical="top" wrapText="1"/>
    </xf>
    <xf numFmtId="165" fontId="1" fillId="2" borderId="24" xfId="3" applyNumberFormat="1" applyFont="1" applyFill="1" applyBorder="1" applyAlignment="1">
      <alignment wrapText="1"/>
    </xf>
    <xf numFmtId="0" fontId="1" fillId="3" borderId="36" xfId="1" applyFont="1" applyFill="1" applyBorder="1" applyAlignment="1">
      <alignment vertical="top" wrapText="1"/>
    </xf>
    <xf numFmtId="0" fontId="1" fillId="3" borderId="0" xfId="1" applyFont="1" applyFill="1" applyBorder="1" applyAlignment="1">
      <alignment vertical="top" wrapText="1"/>
    </xf>
    <xf numFmtId="0" fontId="1" fillId="3" borderId="6" xfId="2" applyFont="1" applyFill="1" applyBorder="1" applyAlignment="1">
      <alignment wrapText="1"/>
    </xf>
    <xf numFmtId="0" fontId="2" fillId="3" borderId="22" xfId="1" applyFont="1" applyFill="1" applyBorder="1" applyAlignment="1">
      <alignment vertical="top" wrapText="1"/>
    </xf>
    <xf numFmtId="0" fontId="41" fillId="3" borderId="14" xfId="2" applyFont="1" applyFill="1" applyBorder="1" applyAlignment="1">
      <alignment vertical="top" wrapText="1"/>
    </xf>
    <xf numFmtId="165" fontId="1" fillId="3" borderId="7" xfId="2" applyNumberFormat="1" applyFont="1" applyFill="1" applyBorder="1" applyAlignment="1">
      <alignment horizontal="center" wrapText="1"/>
    </xf>
    <xf numFmtId="165" fontId="1" fillId="2" borderId="7" xfId="3" applyNumberFormat="1" applyFont="1" applyFill="1" applyBorder="1" applyAlignment="1">
      <alignment horizontal="center" wrapText="1"/>
    </xf>
    <xf numFmtId="165" fontId="1" fillId="3" borderId="1" xfId="2" applyNumberFormat="1" applyFont="1" applyFill="1" applyBorder="1" applyAlignment="1">
      <alignment horizontal="center" wrapText="1"/>
    </xf>
    <xf numFmtId="0" fontId="1" fillId="3" borderId="12" xfId="1" applyFont="1" applyFill="1" applyBorder="1" applyAlignment="1">
      <alignment vertical="top" wrapText="1"/>
    </xf>
    <xf numFmtId="0" fontId="47" fillId="7" borderId="41" xfId="0" applyFont="1" applyFill="1" applyBorder="1"/>
    <xf numFmtId="0" fontId="0" fillId="7" borderId="42" xfId="0" applyFill="1" applyBorder="1"/>
    <xf numFmtId="0" fontId="0" fillId="7" borderId="43" xfId="0" applyFill="1" applyBorder="1"/>
    <xf numFmtId="0" fontId="0" fillId="7" borderId="16" xfId="0" applyFill="1" applyBorder="1"/>
    <xf numFmtId="0" fontId="0" fillId="7" borderId="0" xfId="0" applyFill="1" applyBorder="1"/>
    <xf numFmtId="0" fontId="0" fillId="7" borderId="8" xfId="0" applyFill="1" applyBorder="1"/>
    <xf numFmtId="0" fontId="3" fillId="7" borderId="16" xfId="0" applyFont="1" applyFill="1" applyBorder="1"/>
    <xf numFmtId="0" fontId="42" fillId="8" borderId="16" xfId="1" applyFont="1" applyFill="1" applyBorder="1" applyAlignment="1">
      <alignment horizontal="center"/>
    </xf>
    <xf numFmtId="0" fontId="24" fillId="8" borderId="0" xfId="1" applyFont="1" applyFill="1" applyBorder="1" applyAlignment="1">
      <alignment horizontal="center"/>
    </xf>
    <xf numFmtId="0" fontId="2" fillId="8" borderId="16" xfId="1" applyFont="1" applyFill="1" applyBorder="1" applyAlignment="1">
      <alignment horizontal="center"/>
    </xf>
    <xf numFmtId="0" fontId="2" fillId="8" borderId="0" xfId="1" applyFont="1" applyFill="1" applyBorder="1" applyAlignment="1">
      <alignment horizontal="center"/>
    </xf>
    <xf numFmtId="0" fontId="4" fillId="8" borderId="0" xfId="1" applyFont="1" applyFill="1" applyBorder="1" applyAlignment="1">
      <alignment horizontal="center"/>
    </xf>
    <xf numFmtId="0" fontId="4" fillId="8" borderId="8" xfId="1" applyFont="1" applyFill="1" applyBorder="1" applyAlignment="1">
      <alignment horizontal="center"/>
    </xf>
    <xf numFmtId="164" fontId="1" fillId="3" borderId="34" xfId="2" applyNumberFormat="1" applyFont="1" applyFill="1" applyBorder="1" applyAlignment="1">
      <alignment horizontal="left" wrapText="1"/>
    </xf>
    <xf numFmtId="164" fontId="1" fillId="3" borderId="7" xfId="2" applyNumberFormat="1" applyFont="1" applyFill="1" applyBorder="1" applyAlignment="1">
      <alignment horizontal="left" wrapText="1"/>
    </xf>
    <xf numFmtId="164" fontId="1" fillId="3" borderId="24" xfId="2" applyNumberFormat="1" applyFont="1" applyFill="1" applyBorder="1" applyAlignment="1">
      <alignment horizontal="left" wrapText="1"/>
    </xf>
    <xf numFmtId="0" fontId="49" fillId="3" borderId="0" xfId="0" applyFont="1" applyFill="1"/>
    <xf numFmtId="0" fontId="4" fillId="8" borderId="16" xfId="1" applyFont="1" applyFill="1" applyBorder="1" applyAlignment="1">
      <alignment horizontal="center"/>
    </xf>
    <xf numFmtId="0" fontId="52" fillId="8" borderId="16" xfId="1" applyFont="1" applyFill="1" applyBorder="1" applyAlignment="1">
      <alignment horizontal="center"/>
    </xf>
    <xf numFmtId="0" fontId="52" fillId="8" borderId="0" xfId="1" applyFont="1" applyFill="1" applyBorder="1" applyAlignment="1">
      <alignment horizontal="center"/>
    </xf>
    <xf numFmtId="0" fontId="50" fillId="6" borderId="16" xfId="1" applyFont="1" applyFill="1" applyBorder="1" applyAlignment="1">
      <alignment horizontal="center"/>
    </xf>
    <xf numFmtId="0" fontId="50" fillId="6" borderId="0" xfId="1" applyFont="1" applyFill="1" applyBorder="1" applyAlignment="1">
      <alignment horizontal="center"/>
    </xf>
    <xf numFmtId="3" fontId="4" fillId="6" borderId="0" xfId="4" applyNumberFormat="1" applyFont="1" applyFill="1" applyBorder="1" applyAlignment="1">
      <alignment horizontal="center"/>
    </xf>
    <xf numFmtId="0" fontId="22" fillId="2" borderId="0" xfId="0" applyFont="1" applyFill="1" applyBorder="1"/>
    <xf numFmtId="0" fontId="22" fillId="2" borderId="8" xfId="0" applyFont="1" applyFill="1" applyBorder="1"/>
    <xf numFmtId="3" fontId="53" fillId="3" borderId="15" xfId="4" applyNumberFormat="1" applyFont="1" applyFill="1" applyBorder="1" applyAlignment="1">
      <alignment wrapText="1"/>
    </xf>
    <xf numFmtId="3" fontId="53" fillId="3" borderId="54" xfId="4" applyNumberFormat="1" applyFont="1" applyFill="1" applyBorder="1" applyAlignment="1">
      <alignment wrapText="1"/>
    </xf>
    <xf numFmtId="3" fontId="53" fillId="3" borderId="33" xfId="4" applyNumberFormat="1" applyFont="1" applyFill="1" applyBorder="1" applyAlignment="1">
      <alignment wrapText="1"/>
    </xf>
    <xf numFmtId="3" fontId="53" fillId="3" borderId="34" xfId="4" applyNumberFormat="1" applyFont="1" applyFill="1" applyBorder="1" applyAlignment="1">
      <alignment wrapText="1"/>
    </xf>
    <xf numFmtId="3" fontId="53" fillId="3" borderId="6" xfId="4" applyNumberFormat="1" applyFont="1" applyFill="1" applyBorder="1" applyAlignment="1">
      <alignment wrapText="1"/>
    </xf>
    <xf numFmtId="3" fontId="53" fillId="3" borderId="7" xfId="4" applyNumberFormat="1" applyFont="1" applyFill="1" applyBorder="1" applyAlignment="1">
      <alignment wrapText="1"/>
    </xf>
    <xf numFmtId="3" fontId="53" fillId="3" borderId="24" xfId="4" applyNumberFormat="1" applyFont="1" applyFill="1" applyBorder="1" applyAlignment="1">
      <alignment wrapText="1"/>
    </xf>
    <xf numFmtId="0" fontId="53" fillId="3" borderId="35" xfId="1" applyFont="1" applyFill="1" applyBorder="1" applyAlignment="1">
      <alignment horizontal="right" wrapText="1"/>
    </xf>
    <xf numFmtId="164" fontId="53" fillId="3" borderId="34" xfId="2" applyNumberFormat="1" applyFont="1" applyFill="1" applyBorder="1" applyAlignment="1">
      <alignment horizontal="left" wrapText="1"/>
    </xf>
    <xf numFmtId="0" fontId="53" fillId="3" borderId="17" xfId="1" applyFont="1" applyFill="1" applyBorder="1" applyAlignment="1">
      <alignment horizontal="right" wrapText="1"/>
    </xf>
    <xf numFmtId="164" fontId="53" fillId="3" borderId="7" xfId="2" applyNumberFormat="1" applyFont="1" applyFill="1" applyBorder="1" applyAlignment="1">
      <alignment horizontal="left" wrapText="1"/>
    </xf>
    <xf numFmtId="0" fontId="53" fillId="3" borderId="38" xfId="1" applyFont="1" applyFill="1" applyBorder="1" applyAlignment="1">
      <alignment horizontal="right" wrapText="1"/>
    </xf>
    <xf numFmtId="164" fontId="53" fillId="3" borderId="24" xfId="2" applyNumberFormat="1" applyFont="1" applyFill="1" applyBorder="1" applyAlignment="1">
      <alignment horizontal="left" wrapText="1"/>
    </xf>
    <xf numFmtId="0" fontId="36" fillId="8" borderId="0" xfId="1" applyFont="1" applyFill="1" applyBorder="1" applyAlignment="1">
      <alignment horizontal="center"/>
    </xf>
    <xf numFmtId="0" fontId="36" fillId="8" borderId="8" xfId="1" applyFont="1" applyFill="1" applyBorder="1" applyAlignment="1">
      <alignment horizontal="center"/>
    </xf>
    <xf numFmtId="1" fontId="55" fillId="3" borderId="56" xfId="2" applyNumberFormat="1" applyFont="1" applyFill="1" applyBorder="1" applyAlignment="1">
      <alignment horizontal="center" wrapText="1"/>
    </xf>
    <xf numFmtId="1" fontId="55" fillId="3" borderId="34" xfId="2" applyNumberFormat="1" applyFont="1" applyFill="1" applyBorder="1" applyAlignment="1">
      <alignment horizontal="center" wrapText="1"/>
    </xf>
    <xf numFmtId="1" fontId="55" fillId="3" borderId="35" xfId="2" applyNumberFormat="1" applyFont="1" applyFill="1" applyBorder="1" applyAlignment="1">
      <alignment horizontal="center" wrapText="1"/>
    </xf>
    <xf numFmtId="1" fontId="55" fillId="3" borderId="32" xfId="2" applyNumberFormat="1" applyFont="1" applyFill="1" applyBorder="1" applyAlignment="1">
      <alignment horizontal="center" wrapText="1"/>
    </xf>
    <xf numFmtId="1" fontId="1" fillId="3" borderId="66" xfId="2" applyNumberFormat="1" applyFont="1" applyFill="1" applyBorder="1" applyAlignment="1">
      <alignment horizontal="center" wrapText="1"/>
    </xf>
    <xf numFmtId="1" fontId="1" fillId="3" borderId="7" xfId="2" applyNumberFormat="1" applyFont="1" applyFill="1" applyBorder="1" applyAlignment="1">
      <alignment horizontal="center" wrapText="1"/>
    </xf>
    <xf numFmtId="1" fontId="1" fillId="3" borderId="2" xfId="2" applyNumberFormat="1" applyFont="1" applyFill="1" applyBorder="1" applyAlignment="1">
      <alignment horizontal="center" wrapText="1"/>
    </xf>
    <xf numFmtId="9" fontId="1" fillId="3" borderId="17" xfId="3" applyFont="1" applyFill="1" applyBorder="1" applyAlignment="1">
      <alignment horizontal="center" wrapText="1"/>
    </xf>
    <xf numFmtId="9" fontId="1" fillId="3" borderId="67" xfId="3" applyFont="1" applyFill="1" applyBorder="1" applyAlignment="1">
      <alignment horizontal="center" wrapText="1"/>
    </xf>
    <xf numFmtId="9" fontId="1" fillId="3" borderId="7" xfId="3" applyFont="1" applyFill="1" applyBorder="1" applyAlignment="1">
      <alignment horizontal="center" wrapText="1"/>
    </xf>
    <xf numFmtId="1" fontId="1" fillId="3" borderId="59" xfId="2" applyNumberFormat="1" applyFont="1" applyFill="1" applyBorder="1" applyAlignment="1">
      <alignment horizontal="center" wrapText="1"/>
    </xf>
    <xf numFmtId="1" fontId="1" fillId="3" borderId="24" xfId="2" applyNumberFormat="1" applyFont="1" applyFill="1" applyBorder="1" applyAlignment="1">
      <alignment horizontal="center" wrapText="1"/>
    </xf>
    <xf numFmtId="1" fontId="1" fillId="3" borderId="40" xfId="2" applyNumberFormat="1" applyFont="1" applyFill="1" applyBorder="1" applyAlignment="1">
      <alignment horizontal="center" wrapText="1"/>
    </xf>
    <xf numFmtId="9" fontId="1" fillId="3" borderId="40" xfId="3" applyFont="1" applyFill="1" applyBorder="1" applyAlignment="1">
      <alignment horizontal="center" wrapText="1"/>
    </xf>
    <xf numFmtId="9" fontId="1" fillId="3" borderId="24" xfId="2" applyNumberFormat="1" applyFont="1" applyFill="1" applyBorder="1" applyAlignment="1">
      <alignment horizontal="center" wrapText="1"/>
    </xf>
    <xf numFmtId="9" fontId="1" fillId="3" borderId="24" xfId="3" applyFont="1" applyFill="1" applyBorder="1" applyAlignment="1">
      <alignment horizontal="center" wrapText="1"/>
    </xf>
    <xf numFmtId="0" fontId="42" fillId="6" borderId="47" xfId="1" applyFont="1" applyFill="1" applyBorder="1" applyAlignment="1">
      <alignment horizontal="center"/>
    </xf>
    <xf numFmtId="0" fontId="24" fillId="6" borderId="48" xfId="1" applyFont="1" applyFill="1" applyBorder="1" applyAlignment="1">
      <alignment horizontal="center"/>
    </xf>
    <xf numFmtId="1" fontId="1" fillId="2" borderId="22" xfId="2" applyNumberFormat="1" applyFont="1" applyFill="1" applyBorder="1" applyAlignment="1">
      <alignment horizontal="center" wrapText="1"/>
    </xf>
    <xf numFmtId="164" fontId="1" fillId="2" borderId="22" xfId="2" applyNumberFormat="1" applyFont="1" applyFill="1" applyBorder="1" applyAlignment="1">
      <alignment horizontal="center" wrapText="1"/>
    </xf>
    <xf numFmtId="164" fontId="1" fillId="2" borderId="48" xfId="2" applyNumberFormat="1" applyFont="1" applyFill="1" applyBorder="1" applyAlignment="1">
      <alignment horizontal="center" wrapText="1"/>
    </xf>
    <xf numFmtId="9" fontId="1" fillId="2" borderId="48" xfId="3" applyFont="1" applyFill="1" applyBorder="1" applyAlignment="1">
      <alignment horizontal="right" wrapText="1"/>
    </xf>
    <xf numFmtId="164" fontId="1" fillId="2" borderId="49" xfId="2" applyNumberFormat="1" applyFont="1" applyFill="1" applyBorder="1" applyAlignment="1">
      <alignment horizontal="center" wrapText="1"/>
    </xf>
    <xf numFmtId="1" fontId="1" fillId="3" borderId="32" xfId="2" applyNumberFormat="1" applyFont="1" applyFill="1" applyBorder="1" applyAlignment="1">
      <alignment horizontal="center" wrapText="1"/>
    </xf>
    <xf numFmtId="1" fontId="1" fillId="3" borderId="34" xfId="2" applyNumberFormat="1" applyFont="1" applyFill="1" applyBorder="1" applyAlignment="1">
      <alignment horizontal="center" wrapText="1"/>
    </xf>
    <xf numFmtId="9" fontId="1" fillId="3" borderId="34" xfId="3" applyFont="1" applyFill="1" applyBorder="1" applyAlignment="1">
      <alignment horizontal="center" wrapText="1"/>
    </xf>
    <xf numFmtId="9" fontId="1" fillId="3" borderId="33" xfId="3" applyFont="1" applyFill="1" applyBorder="1" applyAlignment="1">
      <alignment horizontal="center" wrapText="1"/>
    </xf>
    <xf numFmtId="1" fontId="1" fillId="3" borderId="3" xfId="2" applyNumberFormat="1" applyFont="1" applyFill="1" applyBorder="1" applyAlignment="1">
      <alignment horizontal="center" wrapText="1"/>
    </xf>
    <xf numFmtId="9" fontId="1" fillId="3" borderId="1" xfId="3" applyFont="1" applyFill="1" applyBorder="1" applyAlignment="1">
      <alignment horizontal="center" wrapText="1"/>
    </xf>
    <xf numFmtId="1" fontId="1" fillId="3" borderId="23" xfId="2" applyNumberFormat="1" applyFont="1" applyFill="1" applyBorder="1" applyAlignment="1">
      <alignment horizontal="center" wrapText="1"/>
    </xf>
    <xf numFmtId="9" fontId="1" fillId="3" borderId="14" xfId="3" applyFont="1" applyFill="1" applyBorder="1" applyAlignment="1">
      <alignment horizontal="center" wrapText="1"/>
    </xf>
    <xf numFmtId="9" fontId="1" fillId="3" borderId="21" xfId="3" applyFont="1" applyFill="1" applyBorder="1" applyAlignment="1">
      <alignment horizontal="center" wrapText="1"/>
    </xf>
    <xf numFmtId="9" fontId="1" fillId="3" borderId="19" xfId="3" applyFont="1" applyFill="1" applyBorder="1" applyAlignment="1">
      <alignment horizontal="center" wrapText="1"/>
    </xf>
    <xf numFmtId="9" fontId="1" fillId="2" borderId="48" xfId="3" applyFont="1" applyFill="1" applyBorder="1" applyAlignment="1">
      <alignment horizontal="center" wrapText="1"/>
    </xf>
    <xf numFmtId="0" fontId="1" fillId="3" borderId="27" xfId="1" applyFont="1" applyFill="1" applyBorder="1" applyAlignment="1">
      <alignment horizontal="right" wrapText="1"/>
    </xf>
    <xf numFmtId="164" fontId="1" fillId="3" borderId="25" xfId="2" applyNumberFormat="1" applyFont="1" applyFill="1" applyBorder="1" applyAlignment="1">
      <alignment horizontal="left" wrapText="1"/>
    </xf>
    <xf numFmtId="9" fontId="1" fillId="3" borderId="6" xfId="3" applyFont="1" applyFill="1" applyBorder="1" applyAlignment="1">
      <alignment horizontal="center" wrapText="1"/>
    </xf>
    <xf numFmtId="9" fontId="1" fillId="3" borderId="25" xfId="3" applyFont="1" applyFill="1" applyBorder="1" applyAlignment="1">
      <alignment horizontal="center" wrapText="1"/>
    </xf>
    <xf numFmtId="1" fontId="55" fillId="3" borderId="35" xfId="3" applyNumberFormat="1" applyFont="1" applyFill="1" applyBorder="1" applyAlignment="1">
      <alignment horizontal="center" wrapText="1"/>
    </xf>
    <xf numFmtId="1" fontId="55" fillId="3" borderId="58" xfId="3" applyNumberFormat="1" applyFont="1" applyFill="1" applyBorder="1" applyAlignment="1">
      <alignment horizontal="center" wrapText="1"/>
    </xf>
    <xf numFmtId="1" fontId="1" fillId="3" borderId="27" xfId="2" applyNumberFormat="1" applyFont="1" applyFill="1" applyBorder="1" applyAlignment="1">
      <alignment horizontal="center" wrapText="1"/>
    </xf>
    <xf numFmtId="1" fontId="1" fillId="3" borderId="17" xfId="2" applyNumberFormat="1" applyFont="1" applyFill="1" applyBorder="1" applyAlignment="1">
      <alignment horizontal="center" wrapText="1"/>
    </xf>
    <xf numFmtId="1" fontId="1" fillId="3" borderId="1" xfId="2" applyNumberFormat="1" applyFont="1" applyFill="1" applyBorder="1" applyAlignment="1">
      <alignment horizontal="center" wrapText="1"/>
    </xf>
    <xf numFmtId="1" fontId="1" fillId="3" borderId="38" xfId="2" applyNumberFormat="1" applyFont="1" applyFill="1" applyBorder="1" applyAlignment="1">
      <alignment horizontal="center" wrapText="1"/>
    </xf>
    <xf numFmtId="1" fontId="1" fillId="3" borderId="68" xfId="2" applyNumberFormat="1" applyFont="1" applyFill="1" applyBorder="1" applyAlignment="1">
      <alignment horizontal="center" wrapText="1"/>
    </xf>
    <xf numFmtId="1" fontId="1" fillId="2" borderId="48" xfId="2" applyNumberFormat="1" applyFont="1" applyFill="1" applyBorder="1" applyAlignment="1">
      <alignment horizontal="center" wrapText="1"/>
    </xf>
    <xf numFmtId="1" fontId="1" fillId="2" borderId="49" xfId="2" applyNumberFormat="1" applyFont="1" applyFill="1" applyBorder="1" applyAlignment="1">
      <alignment horizontal="center" wrapText="1"/>
    </xf>
    <xf numFmtId="1" fontId="1" fillId="3" borderId="33" xfId="2" applyNumberFormat="1" applyFont="1" applyFill="1" applyBorder="1" applyAlignment="1">
      <alignment horizontal="center" wrapText="1"/>
    </xf>
    <xf numFmtId="1" fontId="1" fillId="3" borderId="14" xfId="2" applyNumberFormat="1" applyFont="1" applyFill="1" applyBorder="1" applyAlignment="1">
      <alignment horizontal="center" wrapText="1"/>
    </xf>
    <xf numFmtId="0" fontId="0" fillId="3" borderId="8" xfId="0" applyFill="1" applyBorder="1"/>
    <xf numFmtId="164" fontId="56" fillId="3" borderId="56" xfId="2" applyNumberFormat="1" applyFont="1" applyFill="1" applyBorder="1" applyAlignment="1">
      <alignment horizontal="center" vertical="center" wrapText="1"/>
    </xf>
    <xf numFmtId="164" fontId="56" fillId="3" borderId="34" xfId="2" applyNumberFormat="1" applyFont="1" applyFill="1" applyBorder="1" applyAlignment="1">
      <alignment horizontal="center" vertical="center" wrapText="1"/>
    </xf>
    <xf numFmtId="9" fontId="1" fillId="3" borderId="59" xfId="3" applyFont="1" applyFill="1" applyBorder="1" applyAlignment="1">
      <alignment horizontal="center" wrapText="1"/>
    </xf>
    <xf numFmtId="0" fontId="31" fillId="6" borderId="16" xfId="1" applyFont="1" applyFill="1" applyBorder="1" applyAlignment="1">
      <alignment horizontal="center"/>
    </xf>
    <xf numFmtId="0" fontId="30" fillId="6" borderId="0" xfId="1" applyFont="1" applyFill="1" applyBorder="1" applyAlignment="1">
      <alignment horizontal="center"/>
    </xf>
    <xf numFmtId="164" fontId="1" fillId="2" borderId="0" xfId="2" applyNumberFormat="1" applyFont="1" applyFill="1" applyBorder="1" applyAlignment="1">
      <alignment horizontal="center" wrapText="1"/>
    </xf>
    <xf numFmtId="9" fontId="1" fillId="2" borderId="0" xfId="3" applyFont="1" applyFill="1" applyBorder="1" applyAlignment="1">
      <alignment horizontal="center" wrapText="1"/>
    </xf>
    <xf numFmtId="164" fontId="1" fillId="2" borderId="8" xfId="2" applyNumberFormat="1" applyFont="1" applyFill="1" applyBorder="1" applyAlignment="1">
      <alignment horizontal="center" wrapText="1"/>
    </xf>
    <xf numFmtId="9" fontId="1" fillId="3" borderId="32" xfId="3" applyFont="1" applyFill="1" applyBorder="1" applyAlignment="1">
      <alignment horizontal="center" wrapText="1"/>
    </xf>
    <xf numFmtId="9" fontId="1" fillId="3" borderId="3" xfId="3" applyFont="1" applyFill="1" applyBorder="1" applyAlignment="1">
      <alignment horizontal="center" wrapText="1"/>
    </xf>
    <xf numFmtId="9" fontId="1" fillId="3" borderId="23" xfId="3" applyFont="1" applyFill="1" applyBorder="1" applyAlignment="1">
      <alignment horizontal="center" wrapText="1"/>
    </xf>
    <xf numFmtId="9" fontId="1" fillId="2" borderId="3" xfId="3" applyFont="1" applyFill="1" applyBorder="1" applyAlignment="1">
      <alignment horizontal="center" wrapText="1"/>
    </xf>
    <xf numFmtId="9" fontId="1" fillId="2" borderId="7" xfId="3" applyFont="1" applyFill="1" applyBorder="1" applyAlignment="1">
      <alignment horizontal="center" wrapText="1"/>
    </xf>
    <xf numFmtId="1" fontId="15" fillId="3" borderId="35" xfId="1" applyNumberFormat="1" applyFont="1" applyFill="1" applyBorder="1" applyAlignment="1">
      <alignment horizontal="center" wrapText="1"/>
    </xf>
    <xf numFmtId="1" fontId="15" fillId="3" borderId="34" xfId="0" applyNumberFormat="1" applyFont="1" applyFill="1" applyBorder="1" applyAlignment="1">
      <alignment horizontal="center"/>
    </xf>
    <xf numFmtId="1" fontId="15" fillId="3" borderId="38" xfId="1" applyNumberFormat="1" applyFont="1" applyFill="1" applyBorder="1" applyAlignment="1">
      <alignment horizontal="center" wrapText="1"/>
    </xf>
    <xf numFmtId="1" fontId="15" fillId="3" borderId="24" xfId="0" applyNumberFormat="1" applyFont="1" applyFill="1" applyBorder="1" applyAlignment="1">
      <alignment horizontal="center"/>
    </xf>
    <xf numFmtId="1" fontId="43" fillId="2" borderId="0" xfId="0" applyNumberFormat="1" applyFont="1" applyFill="1" applyBorder="1" applyAlignment="1">
      <alignment horizontal="center"/>
    </xf>
    <xf numFmtId="1" fontId="43" fillId="2" borderId="8" xfId="0" applyNumberFormat="1" applyFont="1" applyFill="1" applyBorder="1" applyAlignment="1">
      <alignment horizontal="center"/>
    </xf>
    <xf numFmtId="1" fontId="15" fillId="3" borderId="32" xfId="1" applyNumberFormat="1" applyFont="1" applyFill="1" applyBorder="1" applyAlignment="1">
      <alignment horizontal="center" wrapText="1"/>
    </xf>
    <xf numFmtId="1" fontId="15" fillId="3" borderId="33" xfId="0" applyNumberFormat="1" applyFont="1" applyFill="1" applyBorder="1" applyAlignment="1">
      <alignment horizontal="center"/>
    </xf>
    <xf numFmtId="1" fontId="15" fillId="3" borderId="33" xfId="1" applyNumberFormat="1" applyFont="1" applyFill="1" applyBorder="1" applyAlignment="1">
      <alignment horizontal="center" wrapText="1"/>
    </xf>
    <xf numFmtId="1" fontId="15" fillId="3" borderId="17" xfId="1" applyNumberFormat="1" applyFont="1" applyFill="1" applyBorder="1" applyAlignment="1">
      <alignment horizontal="center" wrapText="1"/>
    </xf>
    <xf numFmtId="1" fontId="15" fillId="3" borderId="7" xfId="0" applyNumberFormat="1" applyFont="1" applyFill="1" applyBorder="1" applyAlignment="1">
      <alignment horizontal="center"/>
    </xf>
    <xf numFmtId="1" fontId="15" fillId="3" borderId="3" xfId="1" applyNumberFormat="1" applyFont="1" applyFill="1" applyBorder="1" applyAlignment="1">
      <alignment horizontal="center" wrapText="1"/>
    </xf>
    <xf numFmtId="1" fontId="15" fillId="3" borderId="1" xfId="0" applyNumberFormat="1" applyFont="1" applyFill="1" applyBorder="1" applyAlignment="1">
      <alignment horizontal="center"/>
    </xf>
    <xf numFmtId="1" fontId="15" fillId="3" borderId="1" xfId="1" applyNumberFormat="1" applyFont="1" applyFill="1" applyBorder="1" applyAlignment="1">
      <alignment horizontal="center" wrapText="1"/>
    </xf>
    <xf numFmtId="1" fontId="15" fillId="3" borderId="23" xfId="1" applyNumberFormat="1" applyFont="1" applyFill="1" applyBorder="1" applyAlignment="1">
      <alignment horizontal="center" wrapText="1"/>
    </xf>
    <xf numFmtId="1" fontId="15" fillId="3" borderId="14" xfId="0" applyNumberFormat="1" applyFont="1" applyFill="1" applyBorder="1" applyAlignment="1">
      <alignment horizontal="center"/>
    </xf>
    <xf numFmtId="1" fontId="15" fillId="3" borderId="14" xfId="1" applyNumberFormat="1" applyFont="1" applyFill="1" applyBorder="1" applyAlignment="1">
      <alignment horizontal="center" wrapText="1"/>
    </xf>
    <xf numFmtId="164" fontId="15" fillId="3" borderId="46" xfId="0" applyNumberFormat="1" applyFont="1" applyFill="1" applyBorder="1"/>
    <xf numFmtId="164" fontId="15" fillId="2" borderId="38" xfId="1" applyNumberFormat="1" applyFont="1" applyFill="1" applyBorder="1" applyAlignment="1">
      <alignment horizontal="right" wrapText="1"/>
    </xf>
    <xf numFmtId="164" fontId="15" fillId="2" borderId="40" xfId="0" applyNumberFormat="1" applyFont="1" applyFill="1" applyBorder="1"/>
    <xf numFmtId="164" fontId="15" fillId="2" borderId="38" xfId="0" applyNumberFormat="1" applyFont="1" applyFill="1" applyBorder="1"/>
    <xf numFmtId="164" fontId="15" fillId="2" borderId="24" xfId="0" applyNumberFormat="1" applyFont="1" applyFill="1" applyBorder="1"/>
    <xf numFmtId="164" fontId="15" fillId="3" borderId="14" xfId="0" applyNumberFormat="1" applyFont="1" applyFill="1" applyBorder="1" applyAlignment="1">
      <alignment horizontal="right"/>
    </xf>
    <xf numFmtId="0" fontId="19" fillId="7" borderId="16" xfId="0" applyFont="1" applyFill="1" applyBorder="1"/>
    <xf numFmtId="0" fontId="19" fillId="7" borderId="8" xfId="0" applyFont="1" applyFill="1" applyBorder="1"/>
    <xf numFmtId="164" fontId="53" fillId="3" borderId="50" xfId="2" applyNumberFormat="1" applyFont="1" applyFill="1" applyBorder="1" applyAlignment="1">
      <alignment horizontal="center" vertical="center" wrapText="1"/>
    </xf>
    <xf numFmtId="164" fontId="53" fillId="3" borderId="51" xfId="2" applyNumberFormat="1" applyFont="1" applyFill="1" applyBorder="1" applyAlignment="1">
      <alignment horizontal="center" vertical="center" wrapText="1"/>
    </xf>
    <xf numFmtId="164" fontId="53" fillId="3" borderId="62" xfId="2" applyNumberFormat="1" applyFont="1" applyFill="1" applyBorder="1" applyAlignment="1">
      <alignment horizontal="center" vertical="center" wrapText="1"/>
    </xf>
    <xf numFmtId="1" fontId="53" fillId="3" borderId="53" xfId="2" applyNumberFormat="1" applyFont="1" applyFill="1" applyBorder="1" applyAlignment="1">
      <alignment horizontal="center" vertical="center" wrapText="1"/>
    </xf>
    <xf numFmtId="1" fontId="53" fillId="3" borderId="48" xfId="2" applyNumberFormat="1" applyFont="1" applyFill="1" applyBorder="1" applyAlignment="1">
      <alignment horizontal="center" vertical="center" wrapText="1"/>
    </xf>
    <xf numFmtId="1" fontId="53" fillId="3" borderId="62" xfId="2" applyNumberFormat="1" applyFont="1" applyFill="1" applyBorder="1" applyAlignment="1">
      <alignment horizontal="center" vertical="center" wrapText="1"/>
    </xf>
    <xf numFmtId="0" fontId="56" fillId="2" borderId="16" xfId="1" applyFont="1" applyFill="1" applyBorder="1" applyAlignment="1">
      <alignment horizontal="right" wrapText="1"/>
    </xf>
    <xf numFmtId="0" fontId="56" fillId="2" borderId="0" xfId="1" applyFont="1" applyFill="1" applyBorder="1" applyAlignment="1">
      <alignment horizontal="center" wrapText="1"/>
    </xf>
    <xf numFmtId="164" fontId="1" fillId="2" borderId="0" xfId="2" applyNumberFormat="1" applyFont="1" applyFill="1" applyBorder="1" applyAlignment="1">
      <alignment horizontal="center" vertical="center" wrapText="1"/>
    </xf>
    <xf numFmtId="0" fontId="1" fillId="2" borderId="0" xfId="2" applyFont="1" applyFill="1" applyBorder="1" applyAlignment="1">
      <alignment horizontal="center" vertical="center" wrapText="1"/>
    </xf>
    <xf numFmtId="1" fontId="1" fillId="2" borderId="0" xfId="2" applyNumberFormat="1" applyFont="1" applyFill="1" applyBorder="1" applyAlignment="1">
      <alignment horizontal="center" vertical="center" wrapText="1"/>
    </xf>
    <xf numFmtId="1" fontId="1" fillId="2" borderId="8" xfId="2" applyNumberFormat="1" applyFont="1" applyFill="1" applyBorder="1" applyAlignment="1">
      <alignment horizontal="center" vertical="center" wrapText="1"/>
    </xf>
    <xf numFmtId="164" fontId="1" fillId="3" borderId="35" xfId="2" applyNumberFormat="1" applyFont="1" applyFill="1" applyBorder="1" applyAlignment="1">
      <alignment horizontal="center" vertical="center" wrapText="1"/>
    </xf>
    <xf numFmtId="164" fontId="1" fillId="3" borderId="33" xfId="2" applyNumberFormat="1" applyFont="1" applyFill="1" applyBorder="1" applyAlignment="1">
      <alignment horizontal="center" vertical="center" wrapText="1"/>
    </xf>
    <xf numFmtId="164" fontId="1" fillId="3" borderId="58" xfId="2" applyNumberFormat="1" applyFont="1" applyFill="1" applyBorder="1" applyAlignment="1">
      <alignment horizontal="center" vertical="center" wrapText="1"/>
    </xf>
    <xf numFmtId="164" fontId="1" fillId="3" borderId="63" xfId="2" applyNumberFormat="1" applyFont="1" applyFill="1" applyBorder="1" applyAlignment="1">
      <alignment horizontal="center" vertical="center" wrapText="1"/>
    </xf>
    <xf numFmtId="1" fontId="1" fillId="3" borderId="33" xfId="2" applyNumberFormat="1" applyFont="1" applyFill="1" applyBorder="1" applyAlignment="1">
      <alignment horizontal="center" vertical="center" wrapText="1"/>
    </xf>
    <xf numFmtId="1" fontId="1" fillId="3" borderId="58" xfId="2" applyNumberFormat="1" applyFont="1" applyFill="1" applyBorder="1" applyAlignment="1">
      <alignment horizontal="center" vertical="center" wrapText="1"/>
    </xf>
    <xf numFmtId="1" fontId="1" fillId="3" borderId="63" xfId="2" applyNumberFormat="1" applyFont="1" applyFill="1" applyBorder="1" applyAlignment="1">
      <alignment horizontal="center" vertical="center" wrapText="1"/>
    </xf>
    <xf numFmtId="1" fontId="1" fillId="3" borderId="64" xfId="2" applyNumberFormat="1" applyFont="1" applyFill="1" applyBorder="1" applyAlignment="1">
      <alignment horizontal="center" vertical="center" wrapText="1"/>
    </xf>
    <xf numFmtId="164" fontId="1" fillId="3" borderId="17" xfId="2" applyNumberFormat="1" applyFont="1" applyFill="1" applyBorder="1" applyAlignment="1">
      <alignment horizontal="center" vertical="center" wrapText="1"/>
    </xf>
    <xf numFmtId="164" fontId="1" fillId="3" borderId="1" xfId="2" applyNumberFormat="1" applyFont="1" applyFill="1" applyBorder="1" applyAlignment="1">
      <alignment horizontal="center" vertical="center" wrapText="1"/>
    </xf>
    <xf numFmtId="164" fontId="1" fillId="3" borderId="9" xfId="2" applyNumberFormat="1" applyFont="1" applyFill="1" applyBorder="1" applyAlignment="1">
      <alignment horizontal="center" vertical="center" wrapText="1"/>
    </xf>
    <xf numFmtId="164" fontId="1" fillId="3" borderId="10" xfId="2" applyNumberFormat="1" applyFont="1" applyFill="1" applyBorder="1" applyAlignment="1">
      <alignment horizontal="center" vertical="center" wrapText="1"/>
    </xf>
    <xf numFmtId="1" fontId="1" fillId="3" borderId="1" xfId="2" applyNumberFormat="1" applyFont="1" applyFill="1" applyBorder="1" applyAlignment="1">
      <alignment horizontal="center" vertical="center" wrapText="1"/>
    </xf>
    <xf numFmtId="1" fontId="1" fillId="3" borderId="9" xfId="2" applyNumberFormat="1" applyFont="1" applyFill="1" applyBorder="1" applyAlignment="1">
      <alignment horizontal="center" vertical="center" wrapText="1"/>
    </xf>
    <xf numFmtId="1" fontId="1" fillId="3" borderId="10" xfId="2" applyNumberFormat="1" applyFont="1" applyFill="1" applyBorder="1" applyAlignment="1">
      <alignment horizontal="center" vertical="center" wrapText="1"/>
    </xf>
    <xf numFmtId="1" fontId="1" fillId="3" borderId="39" xfId="2" applyNumberFormat="1" applyFont="1" applyFill="1" applyBorder="1" applyAlignment="1">
      <alignment horizontal="center" vertical="center" wrapText="1"/>
    </xf>
    <xf numFmtId="164" fontId="1" fillId="3" borderId="38" xfId="2" applyNumberFormat="1" applyFont="1" applyFill="1" applyBorder="1" applyAlignment="1">
      <alignment horizontal="center" vertical="center" wrapText="1"/>
    </xf>
    <xf numFmtId="164" fontId="1" fillId="3" borderId="14" xfId="2" applyNumberFormat="1" applyFont="1" applyFill="1" applyBorder="1" applyAlignment="1">
      <alignment horizontal="center" vertical="center" wrapText="1"/>
    </xf>
    <xf numFmtId="164" fontId="1" fillId="3" borderId="59" xfId="2" applyNumberFormat="1" applyFont="1" applyFill="1" applyBorder="1" applyAlignment="1">
      <alignment horizontal="center" vertical="center" wrapText="1"/>
    </xf>
    <xf numFmtId="164" fontId="1" fillId="3" borderId="60" xfId="2" applyNumberFormat="1" applyFont="1" applyFill="1" applyBorder="1" applyAlignment="1">
      <alignment horizontal="center" vertical="center" wrapText="1"/>
    </xf>
    <xf numFmtId="1" fontId="1" fillId="3" borderId="14" xfId="2" applyNumberFormat="1" applyFont="1" applyFill="1" applyBorder="1" applyAlignment="1">
      <alignment horizontal="center" vertical="center" wrapText="1"/>
    </xf>
    <xf numFmtId="1" fontId="1" fillId="3" borderId="59" xfId="2" applyNumberFormat="1" applyFont="1" applyFill="1" applyBorder="1" applyAlignment="1">
      <alignment horizontal="center" vertical="center" wrapText="1"/>
    </xf>
    <xf numFmtId="1" fontId="1" fillId="3" borderId="60" xfId="2" applyNumberFormat="1" applyFont="1" applyFill="1" applyBorder="1" applyAlignment="1">
      <alignment horizontal="center" vertical="center" wrapText="1"/>
    </xf>
    <xf numFmtId="1" fontId="1" fillId="3" borderId="61" xfId="2" applyNumberFormat="1" applyFont="1" applyFill="1" applyBorder="1" applyAlignment="1">
      <alignment horizontal="center" vertical="center" wrapText="1"/>
    </xf>
    <xf numFmtId="0" fontId="58" fillId="8" borderId="0" xfId="1" applyFont="1" applyFill="1" applyBorder="1" applyAlignment="1">
      <alignment horizontal="center"/>
    </xf>
    <xf numFmtId="0" fontId="1" fillId="3" borderId="4" xfId="1" applyFont="1" applyFill="1" applyBorder="1" applyAlignment="1">
      <alignment wrapText="1"/>
    </xf>
    <xf numFmtId="164" fontId="1" fillId="3" borderId="27" xfId="2" applyNumberFormat="1" applyFont="1" applyFill="1" applyBorder="1" applyAlignment="1">
      <alignment horizontal="center" wrapText="1"/>
    </xf>
    <xf numFmtId="9" fontId="1" fillId="3" borderId="25" xfId="2" applyNumberFormat="1" applyFont="1" applyFill="1" applyBorder="1" applyAlignment="1">
      <alignment horizontal="center" wrapText="1"/>
    </xf>
    <xf numFmtId="164" fontId="1" fillId="3" borderId="6" xfId="2" applyNumberFormat="1" applyFont="1" applyFill="1" applyBorder="1" applyAlignment="1">
      <alignment horizontal="center" wrapText="1"/>
    </xf>
    <xf numFmtId="164" fontId="1" fillId="3" borderId="17" xfId="2" applyNumberFormat="1" applyFont="1" applyFill="1" applyBorder="1" applyAlignment="1">
      <alignment horizontal="center" wrapText="1"/>
    </xf>
    <xf numFmtId="9" fontId="1" fillId="3" borderId="7" xfId="2" applyNumberFormat="1" applyFont="1" applyFill="1" applyBorder="1" applyAlignment="1">
      <alignment horizontal="center" wrapText="1"/>
    </xf>
    <xf numFmtId="164" fontId="1" fillId="3" borderId="1" xfId="2" applyNumberFormat="1" applyFont="1" applyFill="1" applyBorder="1" applyAlignment="1">
      <alignment horizontal="center" wrapText="1"/>
    </xf>
    <xf numFmtId="0" fontId="1" fillId="3" borderId="55" xfId="1" applyFont="1" applyFill="1" applyBorder="1" applyAlignment="1">
      <alignment wrapText="1"/>
    </xf>
    <xf numFmtId="164" fontId="1" fillId="3" borderId="21" xfId="2" applyNumberFormat="1" applyFont="1" applyFill="1" applyBorder="1" applyAlignment="1">
      <alignment horizontal="center" wrapText="1"/>
    </xf>
    <xf numFmtId="9" fontId="1" fillId="3" borderId="19" xfId="2" applyNumberFormat="1" applyFont="1" applyFill="1" applyBorder="1" applyAlignment="1">
      <alignment horizontal="center" wrapText="1"/>
    </xf>
    <xf numFmtId="164" fontId="1" fillId="3" borderId="11" xfId="2" applyNumberFormat="1" applyFont="1" applyFill="1" applyBorder="1" applyAlignment="1">
      <alignment horizontal="center" wrapText="1"/>
    </xf>
    <xf numFmtId="0" fontId="2" fillId="3" borderId="12" xfId="1" applyFont="1" applyFill="1" applyBorder="1" applyAlignment="1">
      <alignment vertical="top" wrapText="1"/>
    </xf>
    <xf numFmtId="164" fontId="1" fillId="3" borderId="38" xfId="2" applyNumberFormat="1" applyFont="1" applyFill="1" applyBorder="1" applyAlignment="1">
      <alignment horizontal="center" wrapText="1"/>
    </xf>
    <xf numFmtId="164" fontId="1" fillId="3" borderId="14" xfId="2" applyNumberFormat="1" applyFont="1" applyFill="1" applyBorder="1" applyAlignment="1">
      <alignment horizontal="center" wrapText="1"/>
    </xf>
    <xf numFmtId="0" fontId="1" fillId="3" borderId="21" xfId="1" applyFont="1" applyFill="1" applyBorder="1" applyAlignment="1">
      <alignment vertical="top" wrapText="1"/>
    </xf>
    <xf numFmtId="0" fontId="1" fillId="3" borderId="11" xfId="1" applyFont="1" applyFill="1" applyBorder="1" applyAlignment="1">
      <alignment vertical="top" wrapText="1"/>
    </xf>
    <xf numFmtId="164" fontId="1" fillId="3" borderId="40" xfId="1" applyNumberFormat="1" applyFont="1" applyFill="1" applyBorder="1" applyAlignment="1">
      <alignment horizontal="left" wrapText="1"/>
    </xf>
    <xf numFmtId="0" fontId="57" fillId="8" borderId="0" xfId="1" applyFont="1" applyFill="1" applyBorder="1" applyAlignment="1">
      <alignment horizontal="center"/>
    </xf>
    <xf numFmtId="0" fontId="57" fillId="8" borderId="8" xfId="1" applyFont="1" applyFill="1" applyBorder="1" applyAlignment="1">
      <alignment horizontal="center"/>
    </xf>
    <xf numFmtId="0" fontId="59" fillId="7" borderId="41" xfId="0" applyFont="1" applyFill="1" applyBorder="1"/>
    <xf numFmtId="164" fontId="15" fillId="3" borderId="24" xfId="0" applyNumberFormat="1" applyFont="1" applyFill="1" applyBorder="1" applyAlignment="1">
      <alignment horizontal="right"/>
    </xf>
    <xf numFmtId="0" fontId="15" fillId="3" borderId="34" xfId="0" applyNumberFormat="1" applyFont="1" applyFill="1" applyBorder="1" applyAlignment="1">
      <alignment horizontal="center"/>
    </xf>
    <xf numFmtId="0" fontId="15" fillId="3" borderId="33" xfId="0" applyNumberFormat="1" applyFont="1" applyFill="1" applyBorder="1" applyAlignment="1">
      <alignment horizontal="center"/>
    </xf>
    <xf numFmtId="0" fontId="15" fillId="3" borderId="7" xfId="0" applyNumberFormat="1" applyFont="1" applyFill="1" applyBorder="1" applyAlignment="1">
      <alignment horizontal="center"/>
    </xf>
    <xf numFmtId="0" fontId="15" fillId="3" borderId="1" xfId="0" applyNumberFormat="1" applyFont="1" applyFill="1" applyBorder="1" applyAlignment="1">
      <alignment horizontal="center"/>
    </xf>
    <xf numFmtId="0" fontId="15" fillId="3" borderId="24" xfId="0" applyNumberFormat="1" applyFont="1" applyFill="1" applyBorder="1" applyAlignment="1">
      <alignment horizontal="center"/>
    </xf>
    <xf numFmtId="0" fontId="15" fillId="3" borderId="14" xfId="0" applyNumberFormat="1" applyFont="1" applyFill="1" applyBorder="1" applyAlignment="1">
      <alignment horizontal="center"/>
    </xf>
    <xf numFmtId="9" fontId="15" fillId="3" borderId="24" xfId="3" applyFont="1" applyFill="1" applyBorder="1" applyAlignment="1">
      <alignment horizontal="center"/>
    </xf>
    <xf numFmtId="166" fontId="15" fillId="3" borderId="7" xfId="0" applyNumberFormat="1" applyFont="1" applyFill="1" applyBorder="1" applyAlignment="1">
      <alignment horizontal="right" wrapText="1"/>
    </xf>
    <xf numFmtId="164" fontId="15" fillId="3" borderId="25" xfId="0" applyNumberFormat="1" applyFont="1" applyFill="1" applyBorder="1" applyAlignment="1"/>
    <xf numFmtId="164" fontId="15" fillId="3" borderId="24" xfId="0" applyNumberFormat="1" applyFont="1" applyFill="1" applyBorder="1" applyAlignment="1"/>
    <xf numFmtId="164" fontId="15" fillId="3" borderId="25" xfId="0" applyNumberFormat="1" applyFont="1" applyFill="1" applyBorder="1" applyAlignment="1">
      <alignment horizontal="right"/>
    </xf>
    <xf numFmtId="164" fontId="15" fillId="3" borderId="27" xfId="1" applyNumberFormat="1" applyFont="1" applyFill="1" applyBorder="1" applyAlignment="1">
      <alignment horizontal="right"/>
    </xf>
    <xf numFmtId="164" fontId="15" fillId="3" borderId="38" xfId="1" applyNumberFormat="1" applyFont="1" applyFill="1" applyBorder="1" applyAlignment="1">
      <alignment horizontal="right"/>
    </xf>
    <xf numFmtId="164" fontId="15" fillId="3" borderId="35" xfId="1" applyNumberFormat="1" applyFont="1" applyFill="1" applyBorder="1" applyAlignment="1">
      <alignment horizontal="right"/>
    </xf>
    <xf numFmtId="164" fontId="15" fillId="3" borderId="34" xfId="0" applyNumberFormat="1" applyFont="1" applyFill="1" applyBorder="1" applyAlignment="1"/>
    <xf numFmtId="164" fontId="15" fillId="3" borderId="32" xfId="1" applyNumberFormat="1" applyFont="1" applyFill="1" applyBorder="1" applyAlignment="1">
      <alignment horizontal="right"/>
    </xf>
    <xf numFmtId="164" fontId="15" fillId="3" borderId="33" xfId="0" applyNumberFormat="1" applyFont="1" applyFill="1" applyBorder="1" applyAlignment="1"/>
    <xf numFmtId="164" fontId="15" fillId="3" borderId="33" xfId="1" applyNumberFormat="1" applyFont="1" applyFill="1" applyBorder="1" applyAlignment="1">
      <alignment horizontal="right"/>
    </xf>
    <xf numFmtId="164" fontId="15" fillId="3" borderId="17" xfId="1" applyNumberFormat="1" applyFont="1" applyFill="1" applyBorder="1" applyAlignment="1">
      <alignment horizontal="right"/>
    </xf>
    <xf numFmtId="164" fontId="15" fillId="3" borderId="7" xfId="0" applyNumberFormat="1" applyFont="1" applyFill="1" applyBorder="1" applyAlignment="1"/>
    <xf numFmtId="164" fontId="15" fillId="3" borderId="3" xfId="1" applyNumberFormat="1" applyFont="1" applyFill="1" applyBorder="1" applyAlignment="1">
      <alignment horizontal="right"/>
    </xf>
    <xf numFmtId="164" fontId="15" fillId="3" borderId="1" xfId="0" applyNumberFormat="1" applyFont="1" applyFill="1" applyBorder="1" applyAlignment="1"/>
    <xf numFmtId="164" fontId="15" fillId="3" borderId="23" xfId="1" applyNumberFormat="1" applyFont="1" applyFill="1" applyBorder="1" applyAlignment="1">
      <alignment horizontal="right"/>
    </xf>
    <xf numFmtId="164" fontId="15" fillId="3" borderId="14" xfId="0" applyNumberFormat="1" applyFont="1" applyFill="1" applyBorder="1" applyAlignment="1"/>
    <xf numFmtId="164" fontId="15" fillId="3" borderId="14" xfId="1" applyNumberFormat="1" applyFont="1" applyFill="1" applyBorder="1" applyAlignment="1">
      <alignment horizontal="right"/>
    </xf>
    <xf numFmtId="165" fontId="1" fillId="2" borderId="7" xfId="2" applyNumberFormat="1" applyFont="1" applyFill="1" applyBorder="1" applyAlignment="1">
      <alignment horizontal="right" wrapText="1"/>
    </xf>
    <xf numFmtId="1" fontId="25" fillId="3" borderId="0" xfId="3" applyNumberFormat="1" applyFont="1" applyFill="1" applyBorder="1" applyAlignment="1">
      <alignment horizontal="center"/>
    </xf>
    <xf numFmtId="1" fontId="25" fillId="2" borderId="0" xfId="3" applyNumberFormat="1" applyFont="1" applyFill="1" applyBorder="1" applyAlignment="1">
      <alignment horizontal="center"/>
    </xf>
    <xf numFmtId="1" fontId="25" fillId="3" borderId="69" xfId="3" applyNumberFormat="1" applyFont="1" applyFill="1" applyBorder="1" applyAlignment="1">
      <alignment horizontal="center"/>
    </xf>
    <xf numFmtId="1" fontId="25" fillId="2" borderId="69" xfId="3" applyNumberFormat="1" applyFont="1" applyFill="1" applyBorder="1" applyAlignment="1">
      <alignment horizontal="center"/>
    </xf>
    <xf numFmtId="0" fontId="34" fillId="7" borderId="0" xfId="0" applyFont="1" applyFill="1" applyBorder="1" applyAlignment="1">
      <alignment horizontal="center" vertical="top" wrapText="1"/>
    </xf>
    <xf numFmtId="0" fontId="34" fillId="7" borderId="20" xfId="0" applyFont="1" applyFill="1" applyBorder="1" applyAlignment="1">
      <alignment horizontal="center" vertical="top" wrapText="1"/>
    </xf>
    <xf numFmtId="0" fontId="35" fillId="7" borderId="72" xfId="0" applyFont="1" applyFill="1" applyBorder="1" applyAlignment="1">
      <alignment horizontal="left"/>
    </xf>
    <xf numFmtId="0" fontId="35" fillId="7" borderId="0" xfId="0" applyFont="1" applyFill="1" applyBorder="1" applyAlignment="1">
      <alignment horizontal="left"/>
    </xf>
    <xf numFmtId="0" fontId="19" fillId="3" borderId="0" xfId="0" applyFont="1" applyFill="1" applyAlignment="1">
      <alignment horizontal="center"/>
    </xf>
    <xf numFmtId="0" fontId="22" fillId="3" borderId="0" xfId="0" applyFont="1" applyFill="1" applyAlignment="1">
      <alignment horizontal="left" vertical="top" wrapText="1"/>
    </xf>
    <xf numFmtId="0" fontId="22" fillId="3" borderId="0" xfId="0" applyFont="1" applyFill="1" applyBorder="1" applyAlignment="1">
      <alignment horizontal="left" vertical="top" wrapText="1"/>
    </xf>
    <xf numFmtId="0" fontId="34" fillId="8" borderId="0" xfId="1" applyFont="1" applyFill="1" applyBorder="1" applyAlignment="1">
      <alignment horizontal="center"/>
    </xf>
    <xf numFmtId="0" fontId="34" fillId="8" borderId="8" xfId="1" applyFont="1" applyFill="1" applyBorder="1" applyAlignment="1">
      <alignment horizontal="center"/>
    </xf>
    <xf numFmtId="0" fontId="41" fillId="3" borderId="56" xfId="1" applyFont="1" applyFill="1" applyBorder="1" applyAlignment="1">
      <alignment horizontal="center" wrapText="1"/>
    </xf>
    <xf numFmtId="0" fontId="41" fillId="3" borderId="57" xfId="1" applyFont="1" applyFill="1" applyBorder="1" applyAlignment="1">
      <alignment horizontal="center" wrapText="1"/>
    </xf>
    <xf numFmtId="0" fontId="41" fillId="3" borderId="73" xfId="1" applyFont="1" applyFill="1" applyBorder="1" applyAlignment="1">
      <alignment horizontal="center" wrapText="1"/>
    </xf>
    <xf numFmtId="0" fontId="41" fillId="3" borderId="68" xfId="1" applyFont="1" applyFill="1" applyBorder="1" applyAlignment="1">
      <alignment horizontal="center" wrapText="1"/>
    </xf>
    <xf numFmtId="0" fontId="36" fillId="8" borderId="0" xfId="1" applyFont="1" applyFill="1" applyBorder="1" applyAlignment="1">
      <alignment horizontal="center" wrapText="1"/>
    </xf>
    <xf numFmtId="0" fontId="36" fillId="8" borderId="8" xfId="1" applyFont="1" applyFill="1" applyBorder="1" applyAlignment="1">
      <alignment horizontal="center" wrapText="1"/>
    </xf>
    <xf numFmtId="0" fontId="41" fillId="3" borderId="41" xfId="1" applyFont="1" applyFill="1" applyBorder="1" applyAlignment="1">
      <alignment horizontal="center" vertical="center" wrapText="1"/>
    </xf>
    <xf numFmtId="0" fontId="41" fillId="3" borderId="52" xfId="1" applyFont="1" applyFill="1" applyBorder="1" applyAlignment="1">
      <alignment horizontal="center" vertical="center" wrapText="1"/>
    </xf>
    <xf numFmtId="0" fontId="41" fillId="3" borderId="16" xfId="1" applyFont="1" applyFill="1" applyBorder="1" applyAlignment="1">
      <alignment horizontal="center" vertical="center" wrapText="1"/>
    </xf>
    <xf numFmtId="0" fontId="41" fillId="3" borderId="20" xfId="1" applyFont="1" applyFill="1" applyBorder="1" applyAlignment="1">
      <alignment horizontal="center" vertical="center" wrapText="1"/>
    </xf>
    <xf numFmtId="0" fontId="41" fillId="3" borderId="44" xfId="1" applyFont="1" applyFill="1" applyBorder="1" applyAlignment="1">
      <alignment horizontal="center" vertical="center" wrapText="1"/>
    </xf>
    <xf numFmtId="0" fontId="41" fillId="3" borderId="26" xfId="1" applyFont="1" applyFill="1" applyBorder="1" applyAlignment="1">
      <alignment horizontal="center" vertical="center" wrapText="1"/>
    </xf>
    <xf numFmtId="164" fontId="54" fillId="3" borderId="44" xfId="2" applyNumberFormat="1" applyFont="1" applyFill="1" applyBorder="1" applyAlignment="1">
      <alignment horizontal="center" wrapText="1"/>
    </xf>
    <xf numFmtId="164" fontId="54" fillId="3" borderId="45" xfId="2" applyNumberFormat="1" applyFont="1" applyFill="1" applyBorder="1" applyAlignment="1">
      <alignment horizontal="center" wrapText="1"/>
    </xf>
    <xf numFmtId="0" fontId="22" fillId="3" borderId="0" xfId="0" applyFont="1" applyFill="1" applyAlignment="1">
      <alignment wrapText="1"/>
    </xf>
    <xf numFmtId="0" fontId="36" fillId="8" borderId="0" xfId="1" applyFont="1" applyFill="1" applyBorder="1" applyAlignment="1">
      <alignment horizontal="center"/>
    </xf>
    <xf numFmtId="0" fontId="36" fillId="8" borderId="8" xfId="1" applyFont="1" applyFill="1" applyBorder="1" applyAlignment="1">
      <alignment horizontal="center"/>
    </xf>
    <xf numFmtId="0" fontId="55" fillId="3" borderId="65" xfId="2" applyFont="1" applyFill="1" applyBorder="1" applyAlignment="1">
      <alignment horizontal="center" wrapText="1"/>
    </xf>
    <xf numFmtId="0" fontId="55" fillId="3" borderId="74" xfId="2" applyFont="1" applyFill="1" applyBorder="1" applyAlignment="1">
      <alignment horizontal="center" wrapText="1"/>
    </xf>
    <xf numFmtId="164" fontId="41" fillId="3" borderId="66" xfId="2" applyNumberFormat="1" applyFont="1" applyFill="1" applyBorder="1" applyAlignment="1">
      <alignment horizontal="center" wrapText="1"/>
    </xf>
    <xf numFmtId="164" fontId="41" fillId="3" borderId="67" xfId="2" applyNumberFormat="1" applyFont="1" applyFill="1" applyBorder="1" applyAlignment="1">
      <alignment horizontal="center" wrapText="1"/>
    </xf>
    <xf numFmtId="164" fontId="41" fillId="3" borderId="73" xfId="2" applyNumberFormat="1" applyFont="1" applyFill="1" applyBorder="1" applyAlignment="1">
      <alignment horizontal="center" wrapText="1"/>
    </xf>
    <xf numFmtId="164" fontId="41" fillId="3" borderId="68" xfId="2" applyNumberFormat="1" applyFont="1" applyFill="1" applyBorder="1" applyAlignment="1">
      <alignment horizontal="center" wrapText="1"/>
    </xf>
    <xf numFmtId="0" fontId="21" fillId="3" borderId="0" xfId="0" applyFont="1" applyFill="1" applyAlignment="1">
      <alignment wrapText="1"/>
    </xf>
    <xf numFmtId="0" fontId="36" fillId="8" borderId="0" xfId="1" applyFont="1" applyFill="1" applyBorder="1" applyAlignment="1">
      <alignment horizontal="center" vertical="center" wrapText="1"/>
    </xf>
    <xf numFmtId="0" fontId="36" fillId="8" borderId="8" xfId="1" applyFont="1" applyFill="1" applyBorder="1" applyAlignment="1">
      <alignment horizontal="center" vertical="center" wrapText="1"/>
    </xf>
    <xf numFmtId="1" fontId="55" fillId="3" borderId="56" xfId="3" applyNumberFormat="1" applyFont="1" applyFill="1" applyBorder="1" applyAlignment="1">
      <alignment horizontal="center" wrapText="1"/>
    </xf>
    <xf numFmtId="1" fontId="55" fillId="3" borderId="57" xfId="3" applyNumberFormat="1" applyFont="1" applyFill="1" applyBorder="1" applyAlignment="1">
      <alignment horizontal="center" wrapText="1"/>
    </xf>
    <xf numFmtId="0" fontId="22" fillId="3" borderId="0" xfId="0" applyFont="1" applyFill="1" applyAlignment="1">
      <alignment horizontal="left" wrapText="1"/>
    </xf>
    <xf numFmtId="0" fontId="34" fillId="8" borderId="0" xfId="1" applyFont="1" applyFill="1" applyBorder="1" applyAlignment="1">
      <alignment horizontal="center" vertical="center" wrapText="1"/>
    </xf>
    <xf numFmtId="0" fontId="34" fillId="8" borderId="8" xfId="1" applyFont="1" applyFill="1" applyBorder="1" applyAlignment="1">
      <alignment horizontal="center" vertical="center" wrapText="1"/>
    </xf>
    <xf numFmtId="0" fontId="57" fillId="8" borderId="0" xfId="1" applyFont="1" applyFill="1" applyBorder="1" applyAlignment="1">
      <alignment horizontal="center"/>
    </xf>
    <xf numFmtId="0" fontId="57" fillId="8" borderId="8" xfId="1" applyFont="1" applyFill="1" applyBorder="1" applyAlignment="1">
      <alignment horizontal="center"/>
    </xf>
    <xf numFmtId="164" fontId="56" fillId="3" borderId="56" xfId="2" applyNumberFormat="1" applyFont="1" applyFill="1" applyBorder="1" applyAlignment="1">
      <alignment horizontal="center" wrapText="1"/>
    </xf>
    <xf numFmtId="164" fontId="56" fillId="3" borderId="57" xfId="2" applyNumberFormat="1" applyFont="1" applyFill="1" applyBorder="1" applyAlignment="1">
      <alignment horizontal="center" wrapText="1"/>
    </xf>
    <xf numFmtId="0" fontId="34" fillId="8" borderId="0" xfId="1" applyFont="1" applyFill="1" applyBorder="1" applyAlignment="1">
      <alignment horizontal="center" vertical="center"/>
    </xf>
    <xf numFmtId="164" fontId="55" fillId="3" borderId="56" xfId="2" applyNumberFormat="1" applyFont="1" applyFill="1" applyBorder="1" applyAlignment="1">
      <alignment horizontal="center" wrapText="1"/>
    </xf>
    <xf numFmtId="164" fontId="55" fillId="3" borderId="57" xfId="2" applyNumberFormat="1" applyFont="1" applyFill="1" applyBorder="1" applyAlignment="1">
      <alignment horizontal="center" wrapText="1"/>
    </xf>
    <xf numFmtId="164" fontId="56" fillId="3" borderId="56" xfId="2" applyNumberFormat="1" applyFont="1" applyFill="1" applyBorder="1" applyAlignment="1">
      <alignment horizontal="center" vertical="center" wrapText="1"/>
    </xf>
    <xf numFmtId="164" fontId="56" fillId="3" borderId="57" xfId="2" applyNumberFormat="1" applyFont="1" applyFill="1" applyBorder="1" applyAlignment="1">
      <alignment horizontal="center" vertical="center" wrapText="1"/>
    </xf>
    <xf numFmtId="0" fontId="34" fillId="8" borderId="0" xfId="1" applyFont="1" applyFill="1" applyBorder="1" applyAlignment="1">
      <alignment horizontal="center" wrapText="1"/>
    </xf>
    <xf numFmtId="0" fontId="34" fillId="8" borderId="8" xfId="1" applyFont="1" applyFill="1" applyBorder="1" applyAlignment="1">
      <alignment horizontal="center" wrapText="1"/>
    </xf>
    <xf numFmtId="0" fontId="22" fillId="3" borderId="0" xfId="0" applyFont="1" applyFill="1" applyAlignment="1">
      <alignment horizontal="left" vertical="center" wrapText="1"/>
    </xf>
    <xf numFmtId="0" fontId="1" fillId="3" borderId="47" xfId="1" applyFont="1" applyFill="1" applyBorder="1" applyAlignment="1">
      <alignment horizontal="center" wrapText="1"/>
    </xf>
    <xf numFmtId="0" fontId="1" fillId="3" borderId="49" xfId="1" applyFont="1" applyFill="1" applyBorder="1" applyAlignment="1">
      <alignment horizontal="center" wrapText="1"/>
    </xf>
    <xf numFmtId="0" fontId="52" fillId="8" borderId="0" xfId="1" applyFont="1" applyFill="1" applyBorder="1" applyAlignment="1">
      <alignment horizontal="center"/>
    </xf>
    <xf numFmtId="0" fontId="52" fillId="8" borderId="8" xfId="1" applyFont="1" applyFill="1" applyBorder="1" applyAlignment="1">
      <alignment horizontal="center"/>
    </xf>
    <xf numFmtId="0" fontId="41" fillId="3" borderId="41" xfId="1" applyFont="1" applyFill="1" applyBorder="1" applyAlignment="1">
      <alignment horizontal="center" vertical="center"/>
    </xf>
    <xf numFmtId="0" fontId="41" fillId="3" borderId="52" xfId="1" applyFont="1" applyFill="1" applyBorder="1" applyAlignment="1">
      <alignment horizontal="center" vertical="center"/>
    </xf>
    <xf numFmtId="0" fontId="41" fillId="3" borderId="16" xfId="1" applyFont="1" applyFill="1" applyBorder="1" applyAlignment="1">
      <alignment horizontal="center" vertical="center"/>
    </xf>
    <xf numFmtId="0" fontId="41" fillId="3" borderId="20" xfId="1" applyFont="1" applyFill="1" applyBorder="1" applyAlignment="1">
      <alignment horizontal="center" vertical="center"/>
    </xf>
    <xf numFmtId="0" fontId="41" fillId="3" borderId="44" xfId="1" applyFont="1" applyFill="1" applyBorder="1" applyAlignment="1">
      <alignment horizontal="center" vertical="center"/>
    </xf>
    <xf numFmtId="0" fontId="41" fillId="3" borderId="26" xfId="1" applyFont="1" applyFill="1" applyBorder="1" applyAlignment="1">
      <alignment horizontal="center" vertical="center"/>
    </xf>
  </cellXfs>
  <cellStyles count="9">
    <cellStyle name="Normal" xfId="0" builtinId="0"/>
    <cellStyle name="Normal 2" xfId="5" xr:uid="{00000000-0005-0000-0000-000001000000}"/>
    <cellStyle name="Normal 2 2" xfId="8" xr:uid="{00000000-0005-0000-0000-000002000000}"/>
    <cellStyle name="Normal 2 3" xfId="7" xr:uid="{00000000-0005-0000-0000-000003000000}"/>
    <cellStyle name="Normal 3" xfId="6" xr:uid="{00000000-0005-0000-0000-000004000000}"/>
    <cellStyle name="Normal_Ark1" xfId="1" xr:uid="{00000000-0005-0000-0000-000005000000}"/>
    <cellStyle name="Normal_Ark1 2" xfId="2" xr:uid="{00000000-0005-0000-0000-000006000000}"/>
    <cellStyle name="Normal_Ark1 2 2" xfId="4" xr:uid="{00000000-0005-0000-0000-000007000000}"/>
    <cellStyle name="Procent" xfId="3" builtinId="5"/>
  </cellStyles>
  <dxfs count="8">
    <dxf>
      <font>
        <color theme="0" tint="-0.14996795556505021"/>
      </font>
    </dxf>
    <dxf>
      <font>
        <color rgb="FF92D050"/>
      </font>
    </dxf>
    <dxf>
      <font>
        <color rgb="FF92D050"/>
      </font>
    </dxf>
    <dxf>
      <font>
        <color rgb="FFFF0000"/>
      </font>
      <fill>
        <patternFill>
          <bgColor rgb="FFFF0000"/>
        </patternFill>
      </fill>
    </dxf>
    <dxf>
      <font>
        <color theme="1"/>
      </font>
      <fill>
        <patternFill>
          <bgColor theme="1"/>
        </patternFill>
      </fill>
    </dxf>
    <dxf>
      <font>
        <color theme="0" tint="-0.14996795556505021"/>
      </font>
    </dxf>
    <dxf>
      <font>
        <color rgb="FF92D050"/>
      </font>
    </dxf>
    <dxf>
      <font>
        <color rgb="FF92D050"/>
      </font>
    </dxf>
  </dxfs>
  <tableStyles count="0" defaultTableStyle="TableStyleMedium9" defaultPivotStyle="PivotStyleLight16"/>
  <colors>
    <mruColors>
      <color rgb="FF0A1E46"/>
      <color rgb="FF9B2525"/>
      <color rgb="FF952B2B"/>
      <color rgb="FF8B3535"/>
      <color rgb="FFC00000"/>
      <color rgb="FF9E2E22"/>
      <color rgb="FFA91717"/>
      <color rgb="FFB50B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6</xdr:row>
      <xdr:rowOff>104775</xdr:rowOff>
    </xdr:from>
    <xdr:to>
      <xdr:col>11</xdr:col>
      <xdr:colOff>523875</xdr:colOff>
      <xdr:row>6</xdr:row>
      <xdr:rowOff>104777</xdr:rowOff>
    </xdr:to>
    <xdr:cxnSp macro="[0]!Hop_samlet_produktivitet">
      <xdr:nvCxnSpPr>
        <xdr:cNvPr id="4" name="Lige pilforbindels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7029450" y="1781175"/>
          <a:ext cx="285750" cy="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7</xdr:row>
      <xdr:rowOff>114300</xdr:rowOff>
    </xdr:from>
    <xdr:to>
      <xdr:col>11</xdr:col>
      <xdr:colOff>533400</xdr:colOff>
      <xdr:row>7</xdr:row>
      <xdr:rowOff>114302</xdr:rowOff>
    </xdr:to>
    <xdr:cxnSp macro="[0]!Hop_jurist_produktivitet">
      <xdr:nvCxnSpPr>
        <xdr:cNvPr id="13" name="Lige pilforbindel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7038975" y="1981200"/>
          <a:ext cx="285750" cy="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12</xdr:row>
      <xdr:rowOff>104775</xdr:rowOff>
    </xdr:from>
    <xdr:to>
      <xdr:col>11</xdr:col>
      <xdr:colOff>552450</xdr:colOff>
      <xdr:row>12</xdr:row>
      <xdr:rowOff>104777</xdr:rowOff>
    </xdr:to>
    <xdr:cxnSp macro="[0]!Hop_MÅLOPF_civil">
      <xdr:nvCxnSpPr>
        <xdr:cNvPr id="14" name="Lige pilforbindel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7058025" y="2933700"/>
          <a:ext cx="285750" cy="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13</xdr:row>
      <xdr:rowOff>114300</xdr:rowOff>
    </xdr:from>
    <xdr:to>
      <xdr:col>11</xdr:col>
      <xdr:colOff>552450</xdr:colOff>
      <xdr:row>13</xdr:row>
      <xdr:rowOff>123825</xdr:rowOff>
    </xdr:to>
    <xdr:cxnSp macro="[0]!Hop_MÅLOPF_foged">
      <xdr:nvCxnSpPr>
        <xdr:cNvPr id="15" name="Lige pilforbindel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7048500" y="3324225"/>
          <a:ext cx="295275" cy="95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15</xdr:row>
      <xdr:rowOff>133350</xdr:rowOff>
    </xdr:from>
    <xdr:to>
      <xdr:col>11</xdr:col>
      <xdr:colOff>552450</xdr:colOff>
      <xdr:row>15</xdr:row>
      <xdr:rowOff>142876</xdr:rowOff>
    </xdr:to>
    <xdr:cxnSp macro="[0]!Hop_sagstid_straf">
      <xdr:nvCxnSpPr>
        <xdr:cNvPr id="16" name="Lige pilforbindels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7048500" y="3533775"/>
          <a:ext cx="295275" cy="9526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276225</xdr:colOff>
      <xdr:row>16</xdr:row>
      <xdr:rowOff>114300</xdr:rowOff>
    </xdr:from>
    <xdr:to>
      <xdr:col>11</xdr:col>
      <xdr:colOff>542925</xdr:colOff>
      <xdr:row>16</xdr:row>
      <xdr:rowOff>123827</xdr:rowOff>
    </xdr:to>
    <xdr:cxnSp macro="[0]!Hop_sagstid_civil">
      <xdr:nvCxnSpPr>
        <xdr:cNvPr id="17" name="Lige pilforbindels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7067550" y="3714750"/>
          <a:ext cx="266700" cy="9527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17</xdr:row>
      <xdr:rowOff>123825</xdr:rowOff>
    </xdr:from>
    <xdr:to>
      <xdr:col>11</xdr:col>
      <xdr:colOff>542925</xdr:colOff>
      <xdr:row>17</xdr:row>
      <xdr:rowOff>123826</xdr:rowOff>
    </xdr:to>
    <xdr:cxnSp macro="[0]!Hop_sagstid_foged">
      <xdr:nvCxnSpPr>
        <xdr:cNvPr id="18" name="Lige pilforbindels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V="1">
          <a:off x="7058025" y="3914775"/>
          <a:ext cx="276225" cy="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18</xdr:row>
      <xdr:rowOff>123825</xdr:rowOff>
    </xdr:from>
    <xdr:to>
      <xdr:col>11</xdr:col>
      <xdr:colOff>552450</xdr:colOff>
      <xdr:row>18</xdr:row>
      <xdr:rowOff>133353</xdr:rowOff>
    </xdr:to>
    <xdr:cxnSp macro="[0]!Hop_sagstid_skifte">
      <xdr:nvCxnSpPr>
        <xdr:cNvPr id="19" name="Lige pilforbindels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V="1">
          <a:off x="7048500" y="4105275"/>
          <a:ext cx="295275" cy="9528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19</xdr:row>
      <xdr:rowOff>104775</xdr:rowOff>
    </xdr:from>
    <xdr:to>
      <xdr:col>11</xdr:col>
      <xdr:colOff>533400</xdr:colOff>
      <xdr:row>19</xdr:row>
      <xdr:rowOff>114302</xdr:rowOff>
    </xdr:to>
    <xdr:cxnSp macro="[0]!Hop_HR_nøgletal">
      <xdr:nvCxnSpPr>
        <xdr:cNvPr id="20" name="Lige pilforbindels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V="1">
          <a:off x="7058025" y="4086225"/>
          <a:ext cx="266700" cy="9527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20</xdr:row>
      <xdr:rowOff>114300</xdr:rowOff>
    </xdr:from>
    <xdr:to>
      <xdr:col>11</xdr:col>
      <xdr:colOff>561975</xdr:colOff>
      <xdr:row>20</xdr:row>
      <xdr:rowOff>123826</xdr:rowOff>
    </xdr:to>
    <xdr:cxnSp macro="[0]!Hop_ÅRVK_medgrp">
      <xdr:nvCxnSpPr>
        <xdr:cNvPr id="21" name="Lige pilforbindels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V="1">
          <a:off x="7058025" y="4286250"/>
          <a:ext cx="295275" cy="9526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276225</xdr:colOff>
      <xdr:row>21</xdr:row>
      <xdr:rowOff>95250</xdr:rowOff>
    </xdr:from>
    <xdr:to>
      <xdr:col>11</xdr:col>
      <xdr:colOff>561975</xdr:colOff>
      <xdr:row>21</xdr:row>
      <xdr:rowOff>104775</xdr:rowOff>
    </xdr:to>
    <xdr:cxnSp macro="[0]!Hop_ÅRVK_sagsområder">
      <xdr:nvCxnSpPr>
        <xdr:cNvPr id="22" name="Lige pilforbindel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7067550" y="4457700"/>
          <a:ext cx="285750" cy="95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8</xdr:row>
      <xdr:rowOff>133350</xdr:rowOff>
    </xdr:from>
    <xdr:to>
      <xdr:col>11</xdr:col>
      <xdr:colOff>533400</xdr:colOff>
      <xdr:row>8</xdr:row>
      <xdr:rowOff>133352</xdr:rowOff>
    </xdr:to>
    <xdr:cxnSp macro="[0]!Hop_kontor_produktivitet">
      <xdr:nvCxnSpPr>
        <xdr:cNvPr id="23" name="Lige pilforbindel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7038975" y="2190750"/>
          <a:ext cx="285750" cy="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9</xdr:row>
      <xdr:rowOff>123825</xdr:rowOff>
    </xdr:from>
    <xdr:to>
      <xdr:col>11</xdr:col>
      <xdr:colOff>542925</xdr:colOff>
      <xdr:row>9</xdr:row>
      <xdr:rowOff>123827</xdr:rowOff>
    </xdr:to>
    <xdr:cxnSp macro="[0]!Hop_ÅRVK_LedAdm">
      <xdr:nvCxnSpPr>
        <xdr:cNvPr id="24" name="Lige pilforbindels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V="1">
          <a:off x="7048500" y="2371725"/>
          <a:ext cx="285750" cy="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10</xdr:row>
      <xdr:rowOff>133350</xdr:rowOff>
    </xdr:from>
    <xdr:to>
      <xdr:col>11</xdr:col>
      <xdr:colOff>542925</xdr:colOff>
      <xdr:row>10</xdr:row>
      <xdr:rowOff>133352</xdr:rowOff>
    </xdr:to>
    <xdr:cxnSp macro="[0]!Hop_aktivitet">
      <xdr:nvCxnSpPr>
        <xdr:cNvPr id="25" name="Lige pilforbindels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7048500" y="2581275"/>
          <a:ext cx="285750" cy="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11</xdr:row>
      <xdr:rowOff>123825</xdr:rowOff>
    </xdr:from>
    <xdr:to>
      <xdr:col>11</xdr:col>
      <xdr:colOff>542925</xdr:colOff>
      <xdr:row>11</xdr:row>
      <xdr:rowOff>123827</xdr:rowOff>
    </xdr:to>
    <xdr:cxnSp macro="[0]!Hop_MÅLOPF_straf">
      <xdr:nvCxnSpPr>
        <xdr:cNvPr id="26" name="Lige pilforbindel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7048500" y="2762250"/>
          <a:ext cx="285750" cy="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114299</xdr:colOff>
      <xdr:row>32</xdr:row>
      <xdr:rowOff>28576</xdr:rowOff>
    </xdr:from>
    <xdr:to>
      <xdr:col>1</xdr:col>
      <xdr:colOff>581024</xdr:colOff>
      <xdr:row>33</xdr:row>
      <xdr:rowOff>47626</xdr:rowOff>
    </xdr:to>
    <xdr:sp macro="[0]!Sml_Hjørring" textlink="">
      <xdr:nvSpPr>
        <xdr:cNvPr id="27" name="Tekstboks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14299" y="6248401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HJØRRING</a:t>
          </a:r>
        </a:p>
      </xdr:txBody>
    </xdr:sp>
    <xdr:clientData/>
  </xdr:twoCellAnchor>
  <xdr:twoCellAnchor>
    <xdr:from>
      <xdr:col>1</xdr:col>
      <xdr:colOff>609599</xdr:colOff>
      <xdr:row>32</xdr:row>
      <xdr:rowOff>28576</xdr:rowOff>
    </xdr:from>
    <xdr:to>
      <xdr:col>2</xdr:col>
      <xdr:colOff>581024</xdr:colOff>
      <xdr:row>33</xdr:row>
      <xdr:rowOff>47626</xdr:rowOff>
    </xdr:to>
    <xdr:sp macro="[0]!Sml_Aalborg" textlink="">
      <xdr:nvSpPr>
        <xdr:cNvPr id="28" name="Tekstboks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723899" y="6248401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AALBORG</a:t>
          </a:r>
        </a:p>
      </xdr:txBody>
    </xdr:sp>
    <xdr:clientData/>
  </xdr:twoCellAnchor>
  <xdr:twoCellAnchor>
    <xdr:from>
      <xdr:col>2</xdr:col>
      <xdr:colOff>609599</xdr:colOff>
      <xdr:row>32</xdr:row>
      <xdr:rowOff>28576</xdr:rowOff>
    </xdr:from>
    <xdr:to>
      <xdr:col>2</xdr:col>
      <xdr:colOff>1190624</xdr:colOff>
      <xdr:row>33</xdr:row>
      <xdr:rowOff>47626</xdr:rowOff>
    </xdr:to>
    <xdr:sp macro="[0]!Sml_Randers" textlink="">
      <xdr:nvSpPr>
        <xdr:cNvPr id="29" name="Tekstboks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333499" y="6248401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RANDERS</a:t>
          </a:r>
        </a:p>
      </xdr:txBody>
    </xdr:sp>
    <xdr:clientData/>
  </xdr:twoCellAnchor>
  <xdr:twoCellAnchor>
    <xdr:from>
      <xdr:col>2</xdr:col>
      <xdr:colOff>1219199</xdr:colOff>
      <xdr:row>32</xdr:row>
      <xdr:rowOff>28576</xdr:rowOff>
    </xdr:from>
    <xdr:to>
      <xdr:col>2</xdr:col>
      <xdr:colOff>1800224</xdr:colOff>
      <xdr:row>33</xdr:row>
      <xdr:rowOff>47626</xdr:rowOff>
    </xdr:to>
    <xdr:sp macro="[0]!Sml_Århus" textlink="">
      <xdr:nvSpPr>
        <xdr:cNvPr id="30" name="Tekstboks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43099" y="6248401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ÅRHUS</a:t>
          </a:r>
        </a:p>
      </xdr:txBody>
    </xdr:sp>
    <xdr:clientData/>
  </xdr:twoCellAnchor>
  <xdr:twoCellAnchor>
    <xdr:from>
      <xdr:col>2</xdr:col>
      <xdr:colOff>1828799</xdr:colOff>
      <xdr:row>32</xdr:row>
      <xdr:rowOff>28576</xdr:rowOff>
    </xdr:from>
    <xdr:to>
      <xdr:col>2</xdr:col>
      <xdr:colOff>2409824</xdr:colOff>
      <xdr:row>33</xdr:row>
      <xdr:rowOff>47626</xdr:rowOff>
    </xdr:to>
    <xdr:sp macro="[0]!Sml_Viborg" textlink="">
      <xdr:nvSpPr>
        <xdr:cNvPr id="31" name="Tekstboks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552699" y="6248401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VIBORG</a:t>
          </a:r>
        </a:p>
      </xdr:txBody>
    </xdr:sp>
    <xdr:clientData/>
  </xdr:twoCellAnchor>
  <xdr:twoCellAnchor>
    <xdr:from>
      <xdr:col>2</xdr:col>
      <xdr:colOff>2447926</xdr:colOff>
      <xdr:row>32</xdr:row>
      <xdr:rowOff>28575</xdr:rowOff>
    </xdr:from>
    <xdr:to>
      <xdr:col>3</xdr:col>
      <xdr:colOff>257176</xdr:colOff>
      <xdr:row>33</xdr:row>
      <xdr:rowOff>47624</xdr:rowOff>
    </xdr:to>
    <xdr:sp macro="[0]!Sml_Holstebro" textlink="">
      <xdr:nvSpPr>
        <xdr:cNvPr id="33" name="Tekstboks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171826" y="6486525"/>
          <a:ext cx="628650" cy="219074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HOLSTEBRO</a:t>
          </a:r>
        </a:p>
      </xdr:txBody>
    </xdr:sp>
    <xdr:clientData/>
  </xdr:twoCellAnchor>
  <xdr:twoCellAnchor>
    <xdr:from>
      <xdr:col>3</xdr:col>
      <xdr:colOff>285750</xdr:colOff>
      <xdr:row>32</xdr:row>
      <xdr:rowOff>28577</xdr:rowOff>
    </xdr:from>
    <xdr:to>
      <xdr:col>4</xdr:col>
      <xdr:colOff>371474</xdr:colOff>
      <xdr:row>33</xdr:row>
      <xdr:rowOff>47625</xdr:rowOff>
    </xdr:to>
    <xdr:sp macro="[0]!Sml_Herning" textlink="">
      <xdr:nvSpPr>
        <xdr:cNvPr id="34" name="Tekstboks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829050" y="6486527"/>
          <a:ext cx="552449" cy="219073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HERNING</a:t>
          </a:r>
        </a:p>
      </xdr:txBody>
    </xdr:sp>
    <xdr:clientData/>
  </xdr:twoCellAnchor>
  <xdr:twoCellAnchor>
    <xdr:from>
      <xdr:col>4</xdr:col>
      <xdr:colOff>400051</xdr:colOff>
      <xdr:row>32</xdr:row>
      <xdr:rowOff>28575</xdr:rowOff>
    </xdr:from>
    <xdr:to>
      <xdr:col>5</xdr:col>
      <xdr:colOff>495301</xdr:colOff>
      <xdr:row>33</xdr:row>
      <xdr:rowOff>47626</xdr:rowOff>
    </xdr:to>
    <xdr:sp macro="[0]!Sml_Horsens" textlink="">
      <xdr:nvSpPr>
        <xdr:cNvPr id="35" name="Tekstboks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429126" y="6248400"/>
          <a:ext cx="590550" cy="219076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HORSENS</a:t>
          </a:r>
        </a:p>
      </xdr:txBody>
    </xdr:sp>
    <xdr:clientData/>
  </xdr:twoCellAnchor>
  <xdr:twoCellAnchor>
    <xdr:from>
      <xdr:col>6</xdr:col>
      <xdr:colOff>28574</xdr:colOff>
      <xdr:row>32</xdr:row>
      <xdr:rowOff>28575</xdr:rowOff>
    </xdr:from>
    <xdr:to>
      <xdr:col>8</xdr:col>
      <xdr:colOff>0</xdr:colOff>
      <xdr:row>33</xdr:row>
      <xdr:rowOff>47626</xdr:rowOff>
    </xdr:to>
    <xdr:sp macro="[0]!Sml_Kolding" textlink="">
      <xdr:nvSpPr>
        <xdr:cNvPr id="36" name="Tekstboks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057774" y="6248400"/>
          <a:ext cx="590551" cy="219076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KOLDING</a:t>
          </a:r>
        </a:p>
      </xdr:txBody>
    </xdr:sp>
    <xdr:clientData/>
  </xdr:twoCellAnchor>
  <xdr:twoCellAnchor>
    <xdr:from>
      <xdr:col>8</xdr:col>
      <xdr:colOff>28574</xdr:colOff>
      <xdr:row>32</xdr:row>
      <xdr:rowOff>28575</xdr:rowOff>
    </xdr:from>
    <xdr:to>
      <xdr:col>9</xdr:col>
      <xdr:colOff>57150</xdr:colOff>
      <xdr:row>33</xdr:row>
      <xdr:rowOff>47626</xdr:rowOff>
    </xdr:to>
    <xdr:sp macro="[0]!Sml_Esbjerg" textlink="">
      <xdr:nvSpPr>
        <xdr:cNvPr id="37" name="Tekstboks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676899" y="6248400"/>
          <a:ext cx="571501" cy="219076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ESBJERG</a:t>
          </a:r>
        </a:p>
      </xdr:txBody>
    </xdr:sp>
    <xdr:clientData/>
  </xdr:twoCellAnchor>
  <xdr:twoCellAnchor>
    <xdr:from>
      <xdr:col>9</xdr:col>
      <xdr:colOff>85723</xdr:colOff>
      <xdr:row>32</xdr:row>
      <xdr:rowOff>28576</xdr:rowOff>
    </xdr:from>
    <xdr:to>
      <xdr:col>10</xdr:col>
      <xdr:colOff>161925</xdr:colOff>
      <xdr:row>33</xdr:row>
      <xdr:rowOff>38101</xdr:rowOff>
    </xdr:to>
    <xdr:sp macro="[0]!Sml_Sønderborg" textlink="">
      <xdr:nvSpPr>
        <xdr:cNvPr id="38" name="Tekstboks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381748" y="5667376"/>
          <a:ext cx="781052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SØNDERBORG</a:t>
          </a:r>
        </a:p>
      </xdr:txBody>
    </xdr:sp>
    <xdr:clientData/>
  </xdr:twoCellAnchor>
  <xdr:twoCellAnchor>
    <xdr:from>
      <xdr:col>11</xdr:col>
      <xdr:colOff>9525</xdr:colOff>
      <xdr:row>32</xdr:row>
      <xdr:rowOff>19050</xdr:rowOff>
    </xdr:from>
    <xdr:to>
      <xdr:col>11</xdr:col>
      <xdr:colOff>571501</xdr:colOff>
      <xdr:row>33</xdr:row>
      <xdr:rowOff>38100</xdr:rowOff>
    </xdr:to>
    <xdr:sp macro="[0]!Sml_Odense" textlink="">
      <xdr:nvSpPr>
        <xdr:cNvPr id="39" name="Tekstboks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7210425" y="5657850"/>
          <a:ext cx="561976" cy="219075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ODENSE</a:t>
          </a:r>
        </a:p>
      </xdr:txBody>
    </xdr:sp>
    <xdr:clientData/>
  </xdr:twoCellAnchor>
  <xdr:twoCellAnchor>
    <xdr:from>
      <xdr:col>0</xdr:col>
      <xdr:colOff>114299</xdr:colOff>
      <xdr:row>33</xdr:row>
      <xdr:rowOff>104776</xdr:rowOff>
    </xdr:from>
    <xdr:to>
      <xdr:col>2</xdr:col>
      <xdr:colOff>133350</xdr:colOff>
      <xdr:row>33</xdr:row>
      <xdr:rowOff>314325</xdr:rowOff>
    </xdr:to>
    <xdr:sp macro="[0]!Sml_Nykøbing" textlink="">
      <xdr:nvSpPr>
        <xdr:cNvPr id="40" name="Tekstboks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14299" y="6524626"/>
          <a:ext cx="742951" cy="209549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NYKØBING</a:t>
          </a:r>
          <a:r>
            <a:rPr lang="da-DK" sz="600" baseline="0">
              <a:latin typeface="Arial" panose="020B0604020202020204" pitchFamily="34" charset="0"/>
              <a:cs typeface="Arial" panose="020B0604020202020204" pitchFamily="34" charset="0"/>
            </a:rPr>
            <a:t> F.</a:t>
          </a:r>
          <a:endParaRPr lang="da-DK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161924</xdr:colOff>
      <xdr:row>33</xdr:row>
      <xdr:rowOff>104776</xdr:rowOff>
    </xdr:from>
    <xdr:to>
      <xdr:col>2</xdr:col>
      <xdr:colOff>742949</xdr:colOff>
      <xdr:row>33</xdr:row>
      <xdr:rowOff>314326</xdr:rowOff>
    </xdr:to>
    <xdr:sp macro="[0]!Sml_Næstved" textlink="">
      <xdr:nvSpPr>
        <xdr:cNvPr id="41" name="Tekstboks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885824" y="6524626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NÆSTVED</a:t>
          </a:r>
        </a:p>
      </xdr:txBody>
    </xdr:sp>
    <xdr:clientData/>
  </xdr:twoCellAnchor>
  <xdr:twoCellAnchor>
    <xdr:from>
      <xdr:col>2</xdr:col>
      <xdr:colOff>771524</xdr:colOff>
      <xdr:row>33</xdr:row>
      <xdr:rowOff>104776</xdr:rowOff>
    </xdr:from>
    <xdr:to>
      <xdr:col>2</xdr:col>
      <xdr:colOff>1352549</xdr:colOff>
      <xdr:row>33</xdr:row>
      <xdr:rowOff>314326</xdr:rowOff>
    </xdr:to>
    <xdr:sp macro="[0]!Sml_Holbæk" textlink="">
      <xdr:nvSpPr>
        <xdr:cNvPr id="42" name="Tekstboks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495424" y="6524626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HOLBÆK</a:t>
          </a:r>
        </a:p>
      </xdr:txBody>
    </xdr:sp>
    <xdr:clientData/>
  </xdr:twoCellAnchor>
  <xdr:twoCellAnchor>
    <xdr:from>
      <xdr:col>2</xdr:col>
      <xdr:colOff>1381124</xdr:colOff>
      <xdr:row>33</xdr:row>
      <xdr:rowOff>104776</xdr:rowOff>
    </xdr:from>
    <xdr:to>
      <xdr:col>2</xdr:col>
      <xdr:colOff>1962149</xdr:colOff>
      <xdr:row>33</xdr:row>
      <xdr:rowOff>314326</xdr:rowOff>
    </xdr:to>
    <xdr:sp macro="[0]!Sml_Roskilde" textlink="">
      <xdr:nvSpPr>
        <xdr:cNvPr id="43" name="Tekstboks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105024" y="6524626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ROSKILDE</a:t>
          </a:r>
        </a:p>
      </xdr:txBody>
    </xdr:sp>
    <xdr:clientData/>
  </xdr:twoCellAnchor>
  <xdr:twoCellAnchor>
    <xdr:from>
      <xdr:col>2</xdr:col>
      <xdr:colOff>1990724</xdr:colOff>
      <xdr:row>33</xdr:row>
      <xdr:rowOff>104776</xdr:rowOff>
    </xdr:from>
    <xdr:to>
      <xdr:col>2</xdr:col>
      <xdr:colOff>2571749</xdr:colOff>
      <xdr:row>33</xdr:row>
      <xdr:rowOff>314326</xdr:rowOff>
    </xdr:to>
    <xdr:sp macro="[0]!Sml_Hillerød" textlink="">
      <xdr:nvSpPr>
        <xdr:cNvPr id="44" name="Tekstboks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714624" y="6524626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HILLERØD</a:t>
          </a:r>
        </a:p>
      </xdr:txBody>
    </xdr:sp>
    <xdr:clientData/>
  </xdr:twoCellAnchor>
  <xdr:twoCellAnchor>
    <xdr:from>
      <xdr:col>2</xdr:col>
      <xdr:colOff>2571750</xdr:colOff>
      <xdr:row>33</xdr:row>
      <xdr:rowOff>104777</xdr:rowOff>
    </xdr:from>
    <xdr:to>
      <xdr:col>3</xdr:col>
      <xdr:colOff>371475</xdr:colOff>
      <xdr:row>33</xdr:row>
      <xdr:rowOff>304801</xdr:rowOff>
    </xdr:to>
    <xdr:sp macro="[0]!Sml_Helsingør" textlink="">
      <xdr:nvSpPr>
        <xdr:cNvPr id="45" name="Tekstboks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371850" y="5943602"/>
          <a:ext cx="657225" cy="200024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HELSINGØR</a:t>
          </a:r>
        </a:p>
      </xdr:txBody>
    </xdr:sp>
    <xdr:clientData/>
  </xdr:twoCellAnchor>
  <xdr:twoCellAnchor>
    <xdr:from>
      <xdr:col>3</xdr:col>
      <xdr:colOff>400049</xdr:colOff>
      <xdr:row>33</xdr:row>
      <xdr:rowOff>104776</xdr:rowOff>
    </xdr:from>
    <xdr:to>
      <xdr:col>5</xdr:col>
      <xdr:colOff>19049</xdr:colOff>
      <xdr:row>33</xdr:row>
      <xdr:rowOff>314326</xdr:rowOff>
    </xdr:to>
    <xdr:sp macro="[0]!Sml_Lyngby" textlink="">
      <xdr:nvSpPr>
        <xdr:cNvPr id="46" name="Tekstboks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3962399" y="6524626"/>
          <a:ext cx="581025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LYNGBY</a:t>
          </a:r>
        </a:p>
      </xdr:txBody>
    </xdr:sp>
    <xdr:clientData/>
  </xdr:twoCellAnchor>
  <xdr:twoCellAnchor>
    <xdr:from>
      <xdr:col>5</xdr:col>
      <xdr:colOff>19050</xdr:colOff>
      <xdr:row>33</xdr:row>
      <xdr:rowOff>104776</xdr:rowOff>
    </xdr:from>
    <xdr:to>
      <xdr:col>6</xdr:col>
      <xdr:colOff>123824</xdr:colOff>
      <xdr:row>33</xdr:row>
      <xdr:rowOff>314325</xdr:rowOff>
    </xdr:to>
    <xdr:sp macro="[0]!Sml_Glostrup" textlink="">
      <xdr:nvSpPr>
        <xdr:cNvPr id="47" name="Tekstboks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638675" y="5943601"/>
          <a:ext cx="609599" cy="209549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GLOSTRUP</a:t>
          </a:r>
        </a:p>
      </xdr:txBody>
    </xdr:sp>
    <xdr:clientData/>
  </xdr:twoCellAnchor>
  <xdr:twoCellAnchor>
    <xdr:from>
      <xdr:col>6</xdr:col>
      <xdr:colOff>95250</xdr:colOff>
      <xdr:row>33</xdr:row>
      <xdr:rowOff>101601</xdr:rowOff>
    </xdr:from>
    <xdr:to>
      <xdr:col>8</xdr:col>
      <xdr:colOff>371475</xdr:colOff>
      <xdr:row>33</xdr:row>
      <xdr:rowOff>323850</xdr:rowOff>
    </xdr:to>
    <xdr:sp macro="[0]!Sml_Frederiksberg" textlink="">
      <xdr:nvSpPr>
        <xdr:cNvPr id="48" name="Tekstboks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5219700" y="6064251"/>
          <a:ext cx="857250" cy="222249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FREDERIKSBERG</a:t>
          </a:r>
        </a:p>
      </xdr:txBody>
    </xdr:sp>
    <xdr:clientData/>
  </xdr:twoCellAnchor>
  <xdr:twoCellAnchor>
    <xdr:from>
      <xdr:col>8</xdr:col>
      <xdr:colOff>333374</xdr:colOff>
      <xdr:row>33</xdr:row>
      <xdr:rowOff>104774</xdr:rowOff>
    </xdr:from>
    <xdr:to>
      <xdr:col>9</xdr:col>
      <xdr:colOff>476250</xdr:colOff>
      <xdr:row>33</xdr:row>
      <xdr:rowOff>314325</xdr:rowOff>
    </xdr:to>
    <xdr:sp macro="[0]!Sml_København" textlink="">
      <xdr:nvSpPr>
        <xdr:cNvPr id="49" name="Tekstboks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5981699" y="6524624"/>
          <a:ext cx="685801" cy="209551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KØBENHAVN</a:t>
          </a:r>
        </a:p>
      </xdr:txBody>
    </xdr:sp>
    <xdr:clientData/>
  </xdr:twoCellAnchor>
  <xdr:twoCellAnchor>
    <xdr:from>
      <xdr:col>9</xdr:col>
      <xdr:colOff>504825</xdr:colOff>
      <xdr:row>33</xdr:row>
      <xdr:rowOff>104776</xdr:rowOff>
    </xdr:from>
    <xdr:to>
      <xdr:col>11</xdr:col>
      <xdr:colOff>238125</xdr:colOff>
      <xdr:row>33</xdr:row>
      <xdr:rowOff>314325</xdr:rowOff>
    </xdr:to>
    <xdr:sp macro="[0]!Sml_Bornholm" textlink="">
      <xdr:nvSpPr>
        <xdr:cNvPr id="50" name="Tekstboks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800850" y="5943601"/>
          <a:ext cx="638175" cy="209549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BORNHOLM</a:t>
          </a:r>
        </a:p>
      </xdr:txBody>
    </xdr:sp>
    <xdr:clientData/>
  </xdr:twoCellAnchor>
  <xdr:twoCellAnchor>
    <xdr:from>
      <xdr:col>12</xdr:col>
      <xdr:colOff>9525</xdr:colOff>
      <xdr:row>32</xdr:row>
      <xdr:rowOff>28575</xdr:rowOff>
    </xdr:from>
    <xdr:to>
      <xdr:col>13</xdr:col>
      <xdr:colOff>104775</xdr:colOff>
      <xdr:row>33</xdr:row>
      <xdr:rowOff>57149</xdr:rowOff>
    </xdr:to>
    <xdr:sp macro="[0]!Sml_Svendborg" textlink="">
      <xdr:nvSpPr>
        <xdr:cNvPr id="51" name="Tekstboks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20025" y="5667375"/>
          <a:ext cx="704850" cy="228599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SVENDBORG</a:t>
          </a:r>
        </a:p>
      </xdr:txBody>
    </xdr:sp>
    <xdr:clientData/>
  </xdr:twoCellAnchor>
  <xdr:twoCellAnchor>
    <xdr:from>
      <xdr:col>11</xdr:col>
      <xdr:colOff>257174</xdr:colOff>
      <xdr:row>33</xdr:row>
      <xdr:rowOff>104775</xdr:rowOff>
    </xdr:from>
    <xdr:to>
      <xdr:col>13</xdr:col>
      <xdr:colOff>152400</xdr:colOff>
      <xdr:row>33</xdr:row>
      <xdr:rowOff>314325</xdr:rowOff>
    </xdr:to>
    <xdr:sp macro="[0]!Sml_Ingen" textlink="">
      <xdr:nvSpPr>
        <xdr:cNvPr id="53" name="Tekstboks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7458074" y="5943600"/>
          <a:ext cx="1114426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INGEN</a:t>
          </a:r>
          <a:r>
            <a:rPr lang="da-DK" sz="600" baseline="0">
              <a:latin typeface="Arial" panose="020B0604020202020204" pitchFamily="34" charset="0"/>
              <a:cs typeface="Arial" panose="020B0604020202020204" pitchFamily="34" charset="0"/>
            </a:rPr>
            <a:t> SAMMENLIGNING</a:t>
          </a:r>
          <a:endParaRPr lang="da-DK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257175</xdr:colOff>
      <xdr:row>14</xdr:row>
      <xdr:rowOff>114300</xdr:rowOff>
    </xdr:from>
    <xdr:to>
      <xdr:col>11</xdr:col>
      <xdr:colOff>552450</xdr:colOff>
      <xdr:row>14</xdr:row>
      <xdr:rowOff>123825</xdr:rowOff>
    </xdr:to>
    <xdr:cxnSp macro="[0]!Hop_sagstid_skifte">
      <xdr:nvCxnSpPr>
        <xdr:cNvPr id="54" name="Lige pilforbindels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7048500" y="3133725"/>
          <a:ext cx="295275" cy="95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1</xdr:row>
      <xdr:rowOff>30480</xdr:rowOff>
    </xdr:from>
    <xdr:to>
      <xdr:col>7</xdr:col>
      <xdr:colOff>333375</xdr:colOff>
      <xdr:row>2</xdr:row>
      <xdr:rowOff>9525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3924300" y="220980"/>
          <a:ext cx="1143000" cy="17907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461010</xdr:colOff>
      <xdr:row>1</xdr:row>
      <xdr:rowOff>26670</xdr:rowOff>
    </xdr:from>
    <xdr:to>
      <xdr:col>7</xdr:col>
      <xdr:colOff>222886</xdr:colOff>
      <xdr:row>1</xdr:row>
      <xdr:rowOff>165735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051935" y="217170"/>
          <a:ext cx="1400176" cy="139065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302894</xdr:colOff>
      <xdr:row>1</xdr:row>
      <xdr:rowOff>13335</xdr:rowOff>
    </xdr:from>
    <xdr:to>
      <xdr:col>8</xdr:col>
      <xdr:colOff>590549</xdr:colOff>
      <xdr:row>2</xdr:row>
      <xdr:rowOff>9525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789294" y="203835"/>
          <a:ext cx="1087755" cy="196215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1032509</xdr:colOff>
      <xdr:row>1</xdr:row>
      <xdr:rowOff>24764</xdr:rowOff>
    </xdr:from>
    <xdr:to>
      <xdr:col>6</xdr:col>
      <xdr:colOff>1133475</xdr:colOff>
      <xdr:row>2</xdr:row>
      <xdr:rowOff>9524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5699759" y="215264"/>
          <a:ext cx="1291591" cy="184785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1</xdr:row>
      <xdr:rowOff>30480</xdr:rowOff>
    </xdr:from>
    <xdr:to>
      <xdr:col>9</xdr:col>
      <xdr:colOff>295275</xdr:colOff>
      <xdr:row>1</xdr:row>
      <xdr:rowOff>180975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5534025" y="220980"/>
          <a:ext cx="1085850" cy="150495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657225</xdr:colOff>
      <xdr:row>1</xdr:row>
      <xdr:rowOff>38100</xdr:rowOff>
    </xdr:from>
    <xdr:to>
      <xdr:col>9</xdr:col>
      <xdr:colOff>371475</xdr:colOff>
      <xdr:row>2</xdr:row>
      <xdr:rowOff>19050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5591175" y="228600"/>
          <a:ext cx="1104900" cy="180975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302892</xdr:colOff>
      <xdr:row>1</xdr:row>
      <xdr:rowOff>38100</xdr:rowOff>
    </xdr:from>
    <xdr:to>
      <xdr:col>5</xdr:col>
      <xdr:colOff>57149</xdr:colOff>
      <xdr:row>2</xdr:row>
      <xdr:rowOff>47625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588892" y="228600"/>
          <a:ext cx="1106807" cy="20955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200023</xdr:colOff>
      <xdr:row>1</xdr:row>
      <xdr:rowOff>55244</xdr:rowOff>
    </xdr:from>
    <xdr:to>
      <xdr:col>9</xdr:col>
      <xdr:colOff>198120</xdr:colOff>
      <xdr:row>2</xdr:row>
      <xdr:rowOff>32385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3200398" y="245744"/>
          <a:ext cx="1112522" cy="177166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567690</xdr:colOff>
      <xdr:row>1</xdr:row>
      <xdr:rowOff>28574</xdr:rowOff>
    </xdr:from>
    <xdr:to>
      <xdr:col>8</xdr:col>
      <xdr:colOff>428625</xdr:colOff>
      <xdr:row>2</xdr:row>
      <xdr:rowOff>28575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4958715" y="219074"/>
          <a:ext cx="1308735" cy="200026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554355</xdr:colOff>
      <xdr:row>1</xdr:row>
      <xdr:rowOff>20955</xdr:rowOff>
    </xdr:from>
    <xdr:to>
      <xdr:col>8</xdr:col>
      <xdr:colOff>371475</xdr:colOff>
      <xdr:row>2</xdr:row>
      <xdr:rowOff>9525</xdr:rowOff>
    </xdr:to>
    <xdr:sp macro="[0]!Hop_overblik" textlink="">
      <xdr:nvSpPr>
        <xdr:cNvPr id="4" name="Tekstbok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583430" y="211455"/>
          <a:ext cx="979170" cy="17907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38100</xdr:rowOff>
    </xdr:from>
    <xdr:to>
      <xdr:col>7</xdr:col>
      <xdr:colOff>407670</xdr:colOff>
      <xdr:row>2</xdr:row>
      <xdr:rowOff>17145</xdr:rowOff>
    </xdr:to>
    <xdr:sp macro="[0]!Hop_overblik" textlink="">
      <xdr:nvSpPr>
        <xdr:cNvPr id="4" name="Tekstboks 3">
          <a:extLst>
            <a:ext uri="{FF2B5EF4-FFF2-40B4-BE49-F238E27FC236}">
              <a16:creationId xmlns:a16="http://schemas.microsoft.com/office/drawing/2014/main" id="{BC71A0B8-10BF-419C-8EC8-F1E544589B36}"/>
            </a:ext>
          </a:extLst>
        </xdr:cNvPr>
        <xdr:cNvSpPr txBox="1"/>
      </xdr:nvSpPr>
      <xdr:spPr>
        <a:xfrm>
          <a:off x="4038600" y="228600"/>
          <a:ext cx="979170" cy="17907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28575</xdr:rowOff>
    </xdr:from>
    <xdr:to>
      <xdr:col>8</xdr:col>
      <xdr:colOff>283845</xdr:colOff>
      <xdr:row>2</xdr:row>
      <xdr:rowOff>7620</xdr:rowOff>
    </xdr:to>
    <xdr:sp macro="[0]!Hop_overblik" textlink="">
      <xdr:nvSpPr>
        <xdr:cNvPr id="3" name="Tekstboks 3">
          <a:extLst>
            <a:ext uri="{FF2B5EF4-FFF2-40B4-BE49-F238E27FC236}">
              <a16:creationId xmlns:a16="http://schemas.microsoft.com/office/drawing/2014/main" id="{CC624BAB-F1E0-4D6B-94AF-BE7D0292E174}"/>
            </a:ext>
          </a:extLst>
        </xdr:cNvPr>
        <xdr:cNvSpPr txBox="1"/>
      </xdr:nvSpPr>
      <xdr:spPr>
        <a:xfrm>
          <a:off x="4495800" y="219075"/>
          <a:ext cx="979170" cy="179070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a-DK" sz="7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407670</xdr:colOff>
      <xdr:row>2</xdr:row>
      <xdr:rowOff>74296</xdr:rowOff>
    </xdr:from>
    <xdr:to>
      <xdr:col>8</xdr:col>
      <xdr:colOff>55245</xdr:colOff>
      <xdr:row>3</xdr:row>
      <xdr:rowOff>34290</xdr:rowOff>
    </xdr:to>
    <xdr:sp macro="[0]!Hop_overblik" textlink="">
      <xdr:nvSpPr>
        <xdr:cNvPr id="3" name="Tekstboks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4398645" y="455296"/>
          <a:ext cx="1276350" cy="150494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506730</xdr:colOff>
      <xdr:row>1</xdr:row>
      <xdr:rowOff>32385</xdr:rowOff>
    </xdr:from>
    <xdr:to>
      <xdr:col>11</xdr:col>
      <xdr:colOff>78105</xdr:colOff>
      <xdr:row>2</xdr:row>
      <xdr:rowOff>22860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345430" y="222885"/>
          <a:ext cx="1343025" cy="180975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RETUR</a:t>
          </a:r>
          <a:r>
            <a:rPr lang="da-DK" sz="800"/>
            <a:t> </a:t>
          </a:r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OVERBLIK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392430</xdr:colOff>
      <xdr:row>1</xdr:row>
      <xdr:rowOff>11430</xdr:rowOff>
    </xdr:from>
    <xdr:to>
      <xdr:col>9</xdr:col>
      <xdr:colOff>219075</xdr:colOff>
      <xdr:row>2</xdr:row>
      <xdr:rowOff>36194</xdr:rowOff>
    </xdr:to>
    <xdr:sp macro="[0]!Hop_overblik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202555" y="201930"/>
          <a:ext cx="1255395" cy="224789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/>
            <a:t>RETUR OVERBLIK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1</xdr:row>
      <xdr:rowOff>34290</xdr:rowOff>
    </xdr:from>
    <xdr:to>
      <xdr:col>7</xdr:col>
      <xdr:colOff>274320</xdr:colOff>
      <xdr:row>2</xdr:row>
      <xdr:rowOff>59054</xdr:rowOff>
    </xdr:to>
    <xdr:sp macro="[0]!Hop_overblik" textlink="">
      <xdr:nvSpPr>
        <xdr:cNvPr id="5" name="Tekstboks 1">
          <a:extLst>
            <a:ext uri="{FF2B5EF4-FFF2-40B4-BE49-F238E27FC236}">
              <a16:creationId xmlns:a16="http://schemas.microsoft.com/office/drawing/2014/main" id="{C54E3A7F-73C6-4339-95D7-64E46CB51D8E}"/>
            </a:ext>
          </a:extLst>
        </xdr:cNvPr>
        <xdr:cNvSpPr txBox="1"/>
      </xdr:nvSpPr>
      <xdr:spPr>
        <a:xfrm>
          <a:off x="3829050" y="224790"/>
          <a:ext cx="1255395" cy="224789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179070</xdr:colOff>
      <xdr:row>1</xdr:row>
      <xdr:rowOff>20955</xdr:rowOff>
    </xdr:from>
    <xdr:to>
      <xdr:col>8</xdr:col>
      <xdr:colOff>552450</xdr:colOff>
      <xdr:row>2</xdr:row>
      <xdr:rowOff>1905</xdr:rowOff>
    </xdr:to>
    <xdr:sp macro="[0]!Hop_overblik" textlink="">
      <xdr:nvSpPr>
        <xdr:cNvPr id="3" name="Tekstboks 1">
          <a:extLst>
            <a:ext uri="{FF2B5EF4-FFF2-40B4-BE49-F238E27FC236}">
              <a16:creationId xmlns:a16="http://schemas.microsoft.com/office/drawing/2014/main" id="{36125AF6-2B5F-4F16-A40C-AEE618368BFE}"/>
            </a:ext>
          </a:extLst>
        </xdr:cNvPr>
        <xdr:cNvSpPr txBox="1"/>
      </xdr:nvSpPr>
      <xdr:spPr>
        <a:xfrm>
          <a:off x="4989195" y="211455"/>
          <a:ext cx="1087755" cy="180975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a-DK" sz="800">
              <a:latin typeface="Arial" panose="020B0604020202020204" pitchFamily="34" charset="0"/>
              <a:cs typeface="Arial" panose="020B0604020202020204" pitchFamily="34" charset="0"/>
            </a:rPr>
            <a:t>RETUR OVERBLIK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rgb="FF00B050"/>
  </sheetPr>
  <dimension ref="A1:AY927"/>
  <sheetViews>
    <sheetView tabSelected="1" workbookViewId="0">
      <selection activeCell="A3" sqref="A3"/>
    </sheetView>
  </sheetViews>
  <sheetFormatPr defaultColWidth="8.85546875" defaultRowHeight="14.25" x14ac:dyDescent="0.2"/>
  <cols>
    <col min="1" max="1" width="3.140625" style="56" customWidth="1"/>
    <col min="2" max="2" width="8.85546875" style="56"/>
    <col min="3" max="3" width="42.85546875" style="56" customWidth="1"/>
    <col min="4" max="4" width="7" style="56" customWidth="1"/>
    <col min="5" max="5" width="7.42578125" style="56" customWidth="1"/>
    <col min="6" max="6" width="7.5703125" style="56" customWidth="1"/>
    <col min="7" max="7" width="8.42578125" style="56" customWidth="1"/>
    <col min="8" max="8" width="0.28515625" style="56" customWidth="1"/>
    <col min="9" max="9" width="8.140625" style="56" customWidth="1"/>
    <col min="10" max="10" width="10.5703125" style="56" customWidth="1"/>
    <col min="11" max="11" width="3" style="56" customWidth="1"/>
    <col min="12" max="12" width="9.140625" style="56" customWidth="1"/>
    <col min="13" max="13" width="9.140625" style="56"/>
    <col min="14" max="14" width="8.85546875" style="56"/>
    <col min="15" max="15" width="13.42578125" style="56" customWidth="1"/>
    <col min="16" max="16384" width="8.85546875" style="56"/>
  </cols>
  <sheetData>
    <row r="1" spans="1:40" ht="15" customHeight="1" x14ac:dyDescent="0.2">
      <c r="A1" s="53" t="str">
        <f>A907</f>
        <v>Retten i Holstebro</v>
      </c>
      <c r="B1" s="54">
        <f t="shared" ref="B1:AG1" si="0">_xlfn.IFS($A$1=$A$902,B902,$A$1=$A$903,B903,$A$1=$A$904,B904,$A$1=$A$905,B905,$A$1=$A$906,B906,$A$1=$A$907,B907,$A$1=$A$908,B908,$A$1=$A$909,B909,$A$1=$A$910,B910,$A$1=$A$911,B911,$A$1=$A$912,B912,$A$1=$A$913,B913,$A$1=$A$914,B914,$A$1=$A$915,B915,$A$1=$A$916,B916,$A$1=$A$917,B917,$A$1=$A$918,B918,$A$1=$A$919,B919,$A$1=$A$920,B920,$A$1=$A$921,B921,$A$1=$A$922,B922,$A$1=$A$923,B923,$A$1=$A$924,B924,$A$1=$A$925,B925)</f>
        <v>107.13220161264827</v>
      </c>
      <c r="C1" s="54">
        <f t="shared" si="0"/>
        <v>106.89630903225161</v>
      </c>
      <c r="D1" s="54">
        <f t="shared" si="0"/>
        <v>119.345</v>
      </c>
      <c r="E1" s="54">
        <f t="shared" si="0"/>
        <v>119.42180630403978</v>
      </c>
      <c r="F1" s="54">
        <f t="shared" si="0"/>
        <v>98.708544721905128</v>
      </c>
      <c r="G1" s="54">
        <f t="shared" si="0"/>
        <v>99.125115197398912</v>
      </c>
      <c r="H1" s="54">
        <f t="shared" si="0"/>
        <v>0.19118229672840206</v>
      </c>
      <c r="I1" s="54">
        <f t="shared" si="0"/>
        <v>0.16297132835271966</v>
      </c>
      <c r="J1" s="54">
        <f t="shared" si="0"/>
        <v>101.9</v>
      </c>
      <c r="K1" s="54">
        <f t="shared" si="0"/>
        <v>171</v>
      </c>
      <c r="L1" s="54">
        <f t="shared" si="0"/>
        <v>493</v>
      </c>
      <c r="M1" s="54">
        <f t="shared" si="0"/>
        <v>710</v>
      </c>
      <c r="N1" s="54">
        <f t="shared" si="0"/>
        <v>50.9</v>
      </c>
      <c r="O1" s="54">
        <f t="shared" si="0"/>
        <v>37</v>
      </c>
      <c r="P1" s="54">
        <f t="shared" si="0"/>
        <v>37</v>
      </c>
      <c r="Q1" s="54">
        <f t="shared" si="0"/>
        <v>39</v>
      </c>
      <c r="R1" s="54">
        <f t="shared" si="0"/>
        <v>0.54</v>
      </c>
      <c r="S1" s="54">
        <f t="shared" si="0"/>
        <v>0.43</v>
      </c>
      <c r="T1" s="54">
        <f t="shared" si="0"/>
        <v>0.5</v>
      </c>
      <c r="U1" s="54">
        <f t="shared" si="0"/>
        <v>0.44</v>
      </c>
      <c r="V1" s="54">
        <f t="shared" si="0"/>
        <v>10.199999999999999</v>
      </c>
      <c r="W1" s="54">
        <f t="shared" si="0"/>
        <v>8.8000000000000007</v>
      </c>
      <c r="X1" s="54">
        <f t="shared" si="0"/>
        <v>8.5</v>
      </c>
      <c r="Y1" s="54">
        <f t="shared" si="0"/>
        <v>13.4</v>
      </c>
      <c r="Z1" s="54">
        <f t="shared" si="0"/>
        <v>35.629010000000001</v>
      </c>
      <c r="AA1" s="54">
        <f t="shared" si="0"/>
        <v>36.667489999999994</v>
      </c>
      <c r="AB1" s="54">
        <f t="shared" si="0"/>
        <v>8.0211100000000002</v>
      </c>
      <c r="AC1" s="54">
        <f t="shared" si="0"/>
        <v>8.8350799999999996</v>
      </c>
      <c r="AD1" s="54">
        <f t="shared" si="0"/>
        <v>19.689350000000001</v>
      </c>
      <c r="AE1" s="54">
        <f t="shared" si="0"/>
        <v>19.978819999999999</v>
      </c>
      <c r="AF1" s="54">
        <f t="shared" si="0"/>
        <v>19.751056647839999</v>
      </c>
      <c r="AG1" s="54">
        <f t="shared" si="0"/>
        <v>20.43936622</v>
      </c>
      <c r="AH1" s="53">
        <f t="shared" ref="AH1" si="1">AH902</f>
        <v>0</v>
      </c>
      <c r="AI1" s="53">
        <f t="shared" ref="AI1:AJ1" si="2">AI902</f>
        <v>0</v>
      </c>
      <c r="AJ1" s="53">
        <f t="shared" si="2"/>
        <v>0</v>
      </c>
      <c r="AK1" s="55"/>
      <c r="AL1" s="55"/>
      <c r="AM1" s="55"/>
      <c r="AN1" s="55"/>
    </row>
    <row r="2" spans="1:40" ht="6.75" hidden="1" customHeight="1" thickBot="1" x14ac:dyDescent="0.25">
      <c r="A2" s="53" t="e">
        <f>A</f>
        <v>#NAME?</v>
      </c>
      <c r="B2" s="450">
        <f>AH1</f>
        <v>0</v>
      </c>
      <c r="C2" s="450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5"/>
      <c r="AL2" s="55"/>
    </row>
    <row r="3" spans="1:40" ht="28.9" customHeight="1" x14ac:dyDescent="0.35">
      <c r="B3" s="119" t="s">
        <v>233</v>
      </c>
      <c r="C3" s="120"/>
      <c r="D3" s="120"/>
      <c r="E3" s="120"/>
      <c r="F3" s="120"/>
      <c r="G3" s="120"/>
      <c r="H3" s="120"/>
      <c r="I3" s="120"/>
      <c r="J3" s="121"/>
    </row>
    <row r="4" spans="1:40" ht="14.45" customHeight="1" x14ac:dyDescent="0.25">
      <c r="B4" s="122"/>
      <c r="C4" s="110"/>
      <c r="D4" s="111"/>
      <c r="E4" s="111"/>
      <c r="F4" s="111"/>
      <c r="G4" s="110"/>
      <c r="H4" s="110"/>
      <c r="I4" s="446" t="s">
        <v>123</v>
      </c>
      <c r="J4" s="447"/>
      <c r="L4" s="57"/>
    </row>
    <row r="5" spans="1:40" ht="27.95" customHeight="1" x14ac:dyDescent="0.25">
      <c r="B5" s="448" t="str">
        <f>A1</f>
        <v>Retten i Holstebro</v>
      </c>
      <c r="C5" s="449"/>
      <c r="D5" s="110"/>
      <c r="E5" s="110"/>
      <c r="F5" s="110"/>
      <c r="G5" s="115"/>
      <c r="H5" s="115"/>
      <c r="I5" s="446" t="str">
        <f>B35</f>
        <v>Retten i Holstebro</v>
      </c>
      <c r="J5" s="447"/>
      <c r="L5" s="58" t="s">
        <v>205</v>
      </c>
      <c r="M5" s="59"/>
    </row>
    <row r="6" spans="1:40" ht="26.25" customHeight="1" x14ac:dyDescent="0.25">
      <c r="B6" s="123"/>
      <c r="C6" s="116"/>
      <c r="D6" s="117">
        <v>2020</v>
      </c>
      <c r="E6" s="117">
        <v>2021</v>
      </c>
      <c r="F6" s="112" t="s">
        <v>189</v>
      </c>
      <c r="G6" s="112" t="s">
        <v>190</v>
      </c>
      <c r="H6" s="112"/>
      <c r="I6" s="118">
        <f>$D$6</f>
        <v>2020</v>
      </c>
      <c r="J6" s="124">
        <f>$E$6</f>
        <v>2021</v>
      </c>
      <c r="L6" s="57" t="s">
        <v>125</v>
      </c>
      <c r="M6" s="60"/>
    </row>
    <row r="7" spans="1:40" x14ac:dyDescent="0.2">
      <c r="B7" s="125" t="s">
        <v>61</v>
      </c>
      <c r="C7" s="94"/>
      <c r="D7" s="97">
        <f>B1</f>
        <v>107.13220161264827</v>
      </c>
      <c r="E7" s="98">
        <f>C1</f>
        <v>106.89630903225161</v>
      </c>
      <c r="F7" s="113">
        <f>'Produkt.SAML.'!$E$6</f>
        <v>89.352479034363455</v>
      </c>
      <c r="G7" s="114">
        <f>LARGE($C$902:$C$925,5)</f>
        <v>100.75076192425144</v>
      </c>
      <c r="H7" s="100"/>
      <c r="I7" s="101" t="str">
        <f>IF($B$5=$I$5,"",C35)</f>
        <v/>
      </c>
      <c r="J7" s="126" t="str">
        <f>IF($B$5=$I$5,"",D35)</f>
        <v/>
      </c>
      <c r="M7" s="59" t="s">
        <v>70</v>
      </c>
    </row>
    <row r="8" spans="1:40" x14ac:dyDescent="0.2">
      <c r="B8" s="125" t="s">
        <v>62</v>
      </c>
      <c r="C8" s="94"/>
      <c r="D8" s="97">
        <f>D1</f>
        <v>119.345</v>
      </c>
      <c r="E8" s="98">
        <f>E1</f>
        <v>119.42180630403978</v>
      </c>
      <c r="F8" s="97">
        <f>Produkt.JUR!$E$6</f>
        <v>94.4061464560275</v>
      </c>
      <c r="G8" s="99">
        <f>LARGE($E$902:$E$925,5)</f>
        <v>106.22479516354062</v>
      </c>
      <c r="H8" s="100"/>
      <c r="I8" s="101" t="str">
        <f>IF($B$5=$I$5,"",E35)</f>
        <v/>
      </c>
      <c r="J8" s="126" t="str">
        <f>IF($B$5=$I$5,"",F35)</f>
        <v/>
      </c>
      <c r="M8" s="60" t="s">
        <v>71</v>
      </c>
    </row>
    <row r="9" spans="1:40" x14ac:dyDescent="0.2">
      <c r="B9" s="125" t="s">
        <v>63</v>
      </c>
      <c r="C9" s="94"/>
      <c r="D9" s="97">
        <f>F1</f>
        <v>98.708544721905128</v>
      </c>
      <c r="E9" s="98">
        <f>G1</f>
        <v>99.125115197398912</v>
      </c>
      <c r="F9" s="97">
        <f>Produkt.KON!$E$6</f>
        <v>88.946191301439896</v>
      </c>
      <c r="G9" s="99">
        <f>LARGE($G$902:$G$925,5)</f>
        <v>98.406171458769251</v>
      </c>
      <c r="H9" s="100"/>
      <c r="I9" s="101" t="str">
        <f>IF($B$5=$I$5,"",G35)</f>
        <v/>
      </c>
      <c r="J9" s="126" t="str">
        <f>IF($B$5=$I$5,"",H35)</f>
        <v/>
      </c>
      <c r="M9" s="59" t="s">
        <v>72</v>
      </c>
    </row>
    <row r="10" spans="1:40" x14ac:dyDescent="0.2">
      <c r="B10" s="127" t="s">
        <v>150</v>
      </c>
      <c r="C10" s="96"/>
      <c r="D10" s="102">
        <f>H1*100</f>
        <v>19.118229672840208</v>
      </c>
      <c r="E10" s="103">
        <f>I1*100</f>
        <v>16.297132835271967</v>
      </c>
      <c r="F10" s="104">
        <f>'Generel ledelse_Adm.'!$J$13*100</f>
        <v>15.614272775637311</v>
      </c>
      <c r="G10" s="103" t="s">
        <v>148</v>
      </c>
      <c r="H10" s="105"/>
      <c r="I10" s="106" t="str">
        <f>IF($B$5=$I$5,"",I35*100)</f>
        <v/>
      </c>
      <c r="J10" s="128" t="str">
        <f>IF($B$5=$I$5,"",J35*100)</f>
        <v/>
      </c>
      <c r="M10" s="59" t="s">
        <v>73</v>
      </c>
    </row>
    <row r="11" spans="1:40" x14ac:dyDescent="0.2">
      <c r="B11" s="125" t="s">
        <v>86</v>
      </c>
      <c r="C11" s="94"/>
      <c r="D11" s="107">
        <f>J1</f>
        <v>101.9</v>
      </c>
      <c r="E11" s="108">
        <f>K1</f>
        <v>171</v>
      </c>
      <c r="F11" s="107">
        <f>Sagstid.Straf!$G$6</f>
        <v>222</v>
      </c>
      <c r="G11" s="108">
        <f>Sagstid.Straf!$G$7</f>
        <v>154</v>
      </c>
      <c r="H11" s="107"/>
      <c r="I11" s="109" t="str">
        <f>IF($B$5=$I$5,"",K35)</f>
        <v/>
      </c>
      <c r="J11" s="129" t="str">
        <f>IF($B$5=$I$5,"",L35)</f>
        <v/>
      </c>
      <c r="M11" s="59" t="s">
        <v>74</v>
      </c>
    </row>
    <row r="12" spans="1:40" x14ac:dyDescent="0.2">
      <c r="B12" s="125" t="s">
        <v>132</v>
      </c>
      <c r="C12" s="94"/>
      <c r="D12" s="107">
        <f>L1</f>
        <v>493</v>
      </c>
      <c r="E12" s="108">
        <f>M1</f>
        <v>710</v>
      </c>
      <c r="F12" s="107">
        <f>Sagstid.Civil!$E$6</f>
        <v>626</v>
      </c>
      <c r="G12" s="108">
        <f>Sagstid.Civil!$E$7</f>
        <v>526</v>
      </c>
      <c r="H12" s="100"/>
      <c r="I12" s="109" t="str">
        <f>IF($B$5=$I$5,"",M35)</f>
        <v/>
      </c>
      <c r="J12" s="129" t="str">
        <f>IF($B$5=$I$5,"",N35)</f>
        <v/>
      </c>
      <c r="M12" s="59" t="s">
        <v>75</v>
      </c>
    </row>
    <row r="13" spans="1:40" x14ac:dyDescent="0.2">
      <c r="B13" s="125" t="s">
        <v>87</v>
      </c>
      <c r="C13" s="94"/>
      <c r="D13" s="107">
        <f>N1</f>
        <v>50.9</v>
      </c>
      <c r="E13" s="108">
        <f>O1</f>
        <v>37</v>
      </c>
      <c r="F13" s="107">
        <f>Sagstid.Foged!$E$6</f>
        <v>94</v>
      </c>
      <c r="G13" s="108">
        <f>Sagstid.Foged!$E$7</f>
        <v>67</v>
      </c>
      <c r="H13" s="100"/>
      <c r="I13" s="109" t="str">
        <f>IF($B$5=$I$5,"",O35)</f>
        <v/>
      </c>
      <c r="J13" s="129" t="str">
        <f>IF($B$5=$I$5,"",P35)</f>
        <v/>
      </c>
      <c r="M13" s="59" t="s">
        <v>76</v>
      </c>
    </row>
    <row r="14" spans="1:40" x14ac:dyDescent="0.2">
      <c r="B14" s="125" t="s">
        <v>144</v>
      </c>
      <c r="C14" s="94"/>
      <c r="D14" s="107">
        <f>P1</f>
        <v>37</v>
      </c>
      <c r="E14" s="108">
        <f>Q1</f>
        <v>39</v>
      </c>
      <c r="F14" s="107">
        <f>Sagstid.Skifte!$E$6</f>
        <v>46</v>
      </c>
      <c r="G14" s="108">
        <f>Sagstid.Skifte!$E$7</f>
        <v>33</v>
      </c>
      <c r="H14" s="100"/>
      <c r="I14" s="109" t="str">
        <f>IF($B$5=$I$5,"",Q35)</f>
        <v/>
      </c>
      <c r="J14" s="129" t="str">
        <f>IF($B$5=$I$5,"",R35)</f>
        <v/>
      </c>
      <c r="M14" s="59" t="s">
        <v>77</v>
      </c>
    </row>
    <row r="15" spans="1:40" x14ac:dyDescent="0.2">
      <c r="B15" s="125" t="s">
        <v>64</v>
      </c>
      <c r="C15" s="94"/>
      <c r="D15" s="442">
        <f>R1*100</f>
        <v>54</v>
      </c>
      <c r="E15" s="443">
        <f>S1*100</f>
        <v>43</v>
      </c>
      <c r="F15" s="442">
        <f>Målopf.VVV!$E$8*100</f>
        <v>38</v>
      </c>
      <c r="G15" s="443">
        <f>Målopf.VVV!$E$9*100</f>
        <v>57.999999999999993</v>
      </c>
      <c r="H15" s="97"/>
      <c r="I15" s="101" t="str">
        <f>IF($B$5=$I$5,"",S35*100)</f>
        <v/>
      </c>
      <c r="J15" s="126" t="str">
        <f>IF($B$5=$I$5,"",T35*100)</f>
        <v/>
      </c>
      <c r="M15" s="59" t="s">
        <v>143</v>
      </c>
    </row>
    <row r="16" spans="1:40" x14ac:dyDescent="0.2">
      <c r="B16" s="127" t="s">
        <v>126</v>
      </c>
      <c r="C16" s="96"/>
      <c r="D16" s="444">
        <f>IF(T1=999,"       -",T1)*100</f>
        <v>50</v>
      </c>
      <c r="E16" s="445">
        <f>IF(U1=999,"        -",U1)*100</f>
        <v>44</v>
      </c>
      <c r="F16" s="444">
        <f>Målopf.VVV!$G$8*100</f>
        <v>34</v>
      </c>
      <c r="G16" s="445">
        <f>Målopf.VVV!$G$9*100</f>
        <v>60</v>
      </c>
      <c r="H16" s="102"/>
      <c r="I16" s="106" t="str">
        <f>IF($B$5=$I$5,"",U35*100)</f>
        <v/>
      </c>
      <c r="J16" s="128" t="str">
        <f>IF($B$5=$I$5,"",V35*100)</f>
        <v/>
      </c>
      <c r="M16" s="59" t="s">
        <v>78</v>
      </c>
    </row>
    <row r="17" spans="1:14" x14ac:dyDescent="0.2">
      <c r="B17" s="125" t="s">
        <v>88</v>
      </c>
      <c r="C17" s="94"/>
      <c r="D17" s="97">
        <f>V1</f>
        <v>10.199999999999999</v>
      </c>
      <c r="E17" s="98">
        <f>W1</f>
        <v>8.8000000000000007</v>
      </c>
      <c r="F17" s="97">
        <f>'HR-nøgletal_lønsum'!$E$6</f>
        <v>11.6</v>
      </c>
      <c r="G17" s="98">
        <f>'HR-nøgletal_lønsum'!$E$7</f>
        <v>8.5</v>
      </c>
      <c r="H17" s="97"/>
      <c r="I17" s="109" t="str">
        <f>IF($B$5=$I$5,"",W35)</f>
        <v/>
      </c>
      <c r="J17" s="129" t="str">
        <f>IF($B$5=$I$5,"",X35)</f>
        <v/>
      </c>
      <c r="M17" s="59" t="s">
        <v>79</v>
      </c>
    </row>
    <row r="18" spans="1:14" x14ac:dyDescent="0.2">
      <c r="B18" s="125" t="s">
        <v>65</v>
      </c>
      <c r="C18" s="94"/>
      <c r="D18" s="97">
        <f>X1</f>
        <v>8.5</v>
      </c>
      <c r="E18" s="98">
        <f>Y1</f>
        <v>13.4</v>
      </c>
      <c r="F18" s="97">
        <f>'HR-nøgletal_lønsum'!$G$6</f>
        <v>11.8</v>
      </c>
      <c r="G18" s="108" t="s">
        <v>148</v>
      </c>
      <c r="H18" s="100"/>
      <c r="I18" s="109" t="str">
        <f>IF($B$5=$I$5,"",Y35)</f>
        <v/>
      </c>
      <c r="J18" s="129" t="str">
        <f>IF($B$5=$I$5,"",Z35)</f>
        <v/>
      </c>
      <c r="M18" s="59" t="s">
        <v>80</v>
      </c>
    </row>
    <row r="19" spans="1:14" x14ac:dyDescent="0.2">
      <c r="B19" s="125" t="s">
        <v>66</v>
      </c>
      <c r="C19" s="94"/>
      <c r="D19" s="97">
        <f>Z1</f>
        <v>35.629010000000001</v>
      </c>
      <c r="E19" s="98">
        <f>AA1</f>
        <v>36.667489999999994</v>
      </c>
      <c r="F19" s="97">
        <f>Årsværk_Pers.kat!$O$8/24</f>
        <v>60.760030833333325</v>
      </c>
      <c r="G19" s="108" t="s">
        <v>148</v>
      </c>
      <c r="H19" s="97"/>
      <c r="I19" s="101" t="str">
        <f>IF($B$5=$I$5,"",AA35)</f>
        <v/>
      </c>
      <c r="J19" s="126" t="str">
        <f>IF($B$5=$I$5,"",AB35)</f>
        <v/>
      </c>
      <c r="M19" s="59" t="s">
        <v>81</v>
      </c>
    </row>
    <row r="20" spans="1:14" x14ac:dyDescent="0.2">
      <c r="B20" s="125" t="s">
        <v>67</v>
      </c>
      <c r="C20" s="94"/>
      <c r="D20" s="97">
        <f>AB1</f>
        <v>8.0211100000000002</v>
      </c>
      <c r="E20" s="98">
        <f>AC1</f>
        <v>8.8350799999999996</v>
      </c>
      <c r="F20" s="97">
        <f>Årsværk_Pers.kat!$J$8/24</f>
        <v>17.541912916666668</v>
      </c>
      <c r="G20" s="108" t="s">
        <v>148</v>
      </c>
      <c r="H20" s="97"/>
      <c r="I20" s="101" t="str">
        <f>IF($B$5=$I$5,"",AC35)</f>
        <v/>
      </c>
      <c r="J20" s="126" t="str">
        <f>IF($B$5=$I$5,"",AD35)</f>
        <v/>
      </c>
      <c r="M20" s="59" t="s">
        <v>82</v>
      </c>
    </row>
    <row r="21" spans="1:14" x14ac:dyDescent="0.2">
      <c r="B21" s="125" t="s">
        <v>68</v>
      </c>
      <c r="C21" s="94"/>
      <c r="D21" s="97">
        <f>AD1</f>
        <v>19.689350000000001</v>
      </c>
      <c r="E21" s="98">
        <f>AE1</f>
        <v>19.978819999999999</v>
      </c>
      <c r="F21" s="97">
        <f>Årsværk_Pers.kat!$K$8/24</f>
        <v>34.645286666666671</v>
      </c>
      <c r="G21" s="98" t="s">
        <v>148</v>
      </c>
      <c r="H21" s="97"/>
      <c r="I21" s="101" t="str">
        <f>IF($B$5=$I$5,"",AE35)</f>
        <v/>
      </c>
      <c r="J21" s="126" t="str">
        <f>IF($B$5=$I$5,"",AF35)</f>
        <v/>
      </c>
      <c r="M21" s="59" t="s">
        <v>83</v>
      </c>
    </row>
    <row r="22" spans="1:14" x14ac:dyDescent="0.2">
      <c r="B22" s="127" t="s">
        <v>69</v>
      </c>
      <c r="C22" s="96"/>
      <c r="D22" s="102">
        <f>AF1</f>
        <v>19.751056647839999</v>
      </c>
      <c r="E22" s="103">
        <f>AG1</f>
        <v>20.43936622</v>
      </c>
      <c r="F22" s="102">
        <f>'HR-nøgletal_lønsum'!$I$6</f>
        <v>35.754885043642808</v>
      </c>
      <c r="G22" s="103" t="s">
        <v>148</v>
      </c>
      <c r="H22" s="105"/>
      <c r="I22" s="106" t="str">
        <f>IF($B$5=$I$5,"",AG35)</f>
        <v/>
      </c>
      <c r="J22" s="128" t="str">
        <f>IF($B$5=$I$5,"",AH35)</f>
        <v/>
      </c>
      <c r="M22" s="59" t="s">
        <v>84</v>
      </c>
    </row>
    <row r="23" spans="1:14" ht="9" hidden="1" customHeight="1" x14ac:dyDescent="0.2"/>
    <row r="24" spans="1:14" x14ac:dyDescent="0.2">
      <c r="B24" s="61" t="s">
        <v>85</v>
      </c>
    </row>
    <row r="25" spans="1:14" ht="13.5" customHeight="1" x14ac:dyDescent="0.2">
      <c r="B25" s="57" t="s">
        <v>182</v>
      </c>
    </row>
    <row r="26" spans="1:14" ht="12" customHeight="1" x14ac:dyDescent="0.2">
      <c r="B26" s="57" t="s">
        <v>127</v>
      </c>
    </row>
    <row r="27" spans="1:14" x14ac:dyDescent="0.2">
      <c r="B27" s="57" t="s">
        <v>128</v>
      </c>
    </row>
    <row r="28" spans="1:14" x14ac:dyDescent="0.2">
      <c r="B28" s="57" t="s">
        <v>129</v>
      </c>
    </row>
    <row r="29" spans="1:14" x14ac:dyDescent="0.2">
      <c r="B29" s="57" t="s">
        <v>130</v>
      </c>
    </row>
    <row r="30" spans="1:14" x14ac:dyDescent="0.2">
      <c r="B30" s="57" t="s">
        <v>234</v>
      </c>
    </row>
    <row r="31" spans="1:14" ht="15" thickBot="1" x14ac:dyDescent="0.25">
      <c r="B31" s="57"/>
    </row>
    <row r="32" spans="1:14" s="67" customFormat="1" x14ac:dyDescent="0.2">
      <c r="A32" s="63"/>
      <c r="B32" s="64" t="s">
        <v>124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6"/>
    </row>
    <row r="33" spans="1:51" ht="15.75" customHeight="1" x14ac:dyDescent="0.2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70"/>
      <c r="O33" s="71"/>
      <c r="P33" s="71"/>
    </row>
    <row r="34" spans="1:51" s="53" customFormat="1" ht="34.5" customHeight="1" thickBot="1" x14ac:dyDescent="0.25">
      <c r="A34" s="72"/>
      <c r="B34" s="73">
        <f>A926</f>
        <v>0</v>
      </c>
      <c r="C34" s="73">
        <f t="shared" ref="C34:AG34" si="3">B925</f>
        <v>0</v>
      </c>
      <c r="D34" s="73">
        <f t="shared" si="3"/>
        <v>0</v>
      </c>
      <c r="E34" s="73">
        <f t="shared" si="3"/>
        <v>0</v>
      </c>
      <c r="F34" s="73">
        <f t="shared" si="3"/>
        <v>0</v>
      </c>
      <c r="G34" s="73">
        <f t="shared" si="3"/>
        <v>0</v>
      </c>
      <c r="H34" s="73">
        <f t="shared" si="3"/>
        <v>0</v>
      </c>
      <c r="I34" s="73">
        <f t="shared" si="3"/>
        <v>0.29678973132843245</v>
      </c>
      <c r="J34" s="73">
        <f t="shared" si="3"/>
        <v>0.31829889698264052</v>
      </c>
      <c r="K34" s="73">
        <f t="shared" si="3"/>
        <v>57.4</v>
      </c>
      <c r="L34" s="73">
        <f t="shared" si="3"/>
        <v>76</v>
      </c>
      <c r="M34" s="73">
        <f t="shared" si="3"/>
        <v>466</v>
      </c>
      <c r="N34" s="74">
        <f t="shared" si="3"/>
        <v>267</v>
      </c>
      <c r="O34" s="75">
        <f t="shared" si="3"/>
        <v>31.6</v>
      </c>
      <c r="P34" s="53">
        <f t="shared" si="3"/>
        <v>27</v>
      </c>
      <c r="Q34" s="53">
        <f t="shared" si="3"/>
        <v>23</v>
      </c>
      <c r="R34" s="53">
        <f t="shared" si="3"/>
        <v>19</v>
      </c>
      <c r="S34" s="53">
        <f t="shared" si="3"/>
        <v>0.68</v>
      </c>
      <c r="T34" s="53">
        <f t="shared" si="3"/>
        <v>0.73</v>
      </c>
      <c r="U34" s="53">
        <f t="shared" si="3"/>
        <v>0</v>
      </c>
      <c r="V34" s="53">
        <f t="shared" si="3"/>
        <v>0.75</v>
      </c>
      <c r="W34" s="53">
        <f t="shared" si="3"/>
        <v>7.1</v>
      </c>
      <c r="X34" s="53" t="str">
        <f t="shared" si="3"/>
        <v>-</v>
      </c>
      <c r="Y34" s="53">
        <f t="shared" si="3"/>
        <v>4.7</v>
      </c>
      <c r="Z34" s="53">
        <f t="shared" si="3"/>
        <v>0</v>
      </c>
      <c r="AA34" s="53">
        <f t="shared" si="3"/>
        <v>11.354429999999999</v>
      </c>
      <c r="AB34" s="53">
        <f t="shared" si="3"/>
        <v>11.56964</v>
      </c>
      <c r="AC34" s="53">
        <f t="shared" si="3"/>
        <v>2.7352799999999999</v>
      </c>
      <c r="AD34" s="53">
        <f t="shared" si="3"/>
        <v>3.1343299999999998</v>
      </c>
      <c r="AE34" s="53">
        <f t="shared" si="3"/>
        <v>6.56717</v>
      </c>
      <c r="AF34" s="53">
        <f t="shared" si="3"/>
        <v>5.4769699999999997</v>
      </c>
      <c r="AG34" s="53">
        <f t="shared" si="3"/>
        <v>10.392880952160001</v>
      </c>
    </row>
    <row r="35" spans="1:51" s="53" customFormat="1" ht="0.6" customHeight="1" x14ac:dyDescent="0.2">
      <c r="A35" s="55"/>
      <c r="B35" s="76" t="str">
        <f>A907</f>
        <v>Retten i Holstebro</v>
      </c>
      <c r="C35" s="76">
        <f t="shared" ref="C35:AI35" si="4">B907</f>
        <v>107.13220161264827</v>
      </c>
      <c r="D35" s="76">
        <f t="shared" si="4"/>
        <v>106.89630903225161</v>
      </c>
      <c r="E35" s="76">
        <f t="shared" si="4"/>
        <v>119.345</v>
      </c>
      <c r="F35" s="76">
        <f t="shared" si="4"/>
        <v>119.42180630403978</v>
      </c>
      <c r="G35" s="76">
        <f t="shared" si="4"/>
        <v>98.708544721905128</v>
      </c>
      <c r="H35" s="76">
        <f t="shared" si="4"/>
        <v>99.125115197398912</v>
      </c>
      <c r="I35" s="76">
        <f t="shared" si="4"/>
        <v>0.19118229672840206</v>
      </c>
      <c r="J35" s="76">
        <f t="shared" si="4"/>
        <v>0.16297132835271966</v>
      </c>
      <c r="K35" s="76">
        <f t="shared" si="4"/>
        <v>101.9</v>
      </c>
      <c r="L35" s="76">
        <f t="shared" si="4"/>
        <v>171</v>
      </c>
      <c r="M35" s="76">
        <f t="shared" si="4"/>
        <v>493</v>
      </c>
      <c r="N35" s="76">
        <f t="shared" si="4"/>
        <v>710</v>
      </c>
      <c r="O35" s="76">
        <f t="shared" si="4"/>
        <v>50.9</v>
      </c>
      <c r="P35" s="76">
        <f t="shared" si="4"/>
        <v>37</v>
      </c>
      <c r="Q35" s="76">
        <f t="shared" si="4"/>
        <v>37</v>
      </c>
      <c r="R35" s="76">
        <f t="shared" si="4"/>
        <v>39</v>
      </c>
      <c r="S35" s="76">
        <f t="shared" si="4"/>
        <v>0.54</v>
      </c>
      <c r="T35" s="76">
        <f t="shared" si="4"/>
        <v>0.43</v>
      </c>
      <c r="U35" s="76">
        <f t="shared" si="4"/>
        <v>0.5</v>
      </c>
      <c r="V35" s="76">
        <f t="shared" si="4"/>
        <v>0.44</v>
      </c>
      <c r="W35" s="76">
        <f t="shared" si="4"/>
        <v>10.199999999999999</v>
      </c>
      <c r="X35" s="76">
        <f t="shared" si="4"/>
        <v>8.8000000000000007</v>
      </c>
      <c r="Y35" s="76">
        <f t="shared" si="4"/>
        <v>8.5</v>
      </c>
      <c r="Z35" s="76">
        <f t="shared" si="4"/>
        <v>13.4</v>
      </c>
      <c r="AA35" s="76">
        <f t="shared" si="4"/>
        <v>35.629010000000001</v>
      </c>
      <c r="AB35" s="76">
        <f t="shared" si="4"/>
        <v>36.667489999999994</v>
      </c>
      <c r="AC35" s="76">
        <f t="shared" si="4"/>
        <v>8.0211100000000002</v>
      </c>
      <c r="AD35" s="76">
        <f t="shared" si="4"/>
        <v>8.8350799999999996</v>
      </c>
      <c r="AE35" s="76">
        <f t="shared" si="4"/>
        <v>19.689350000000001</v>
      </c>
      <c r="AF35" s="76">
        <f t="shared" si="4"/>
        <v>19.978819999999999</v>
      </c>
      <c r="AG35" s="76">
        <f t="shared" si="4"/>
        <v>19.751056647839999</v>
      </c>
      <c r="AH35" s="76">
        <f t="shared" si="4"/>
        <v>20.43936622</v>
      </c>
      <c r="AI35" s="76">
        <f t="shared" si="4"/>
        <v>0</v>
      </c>
      <c r="AJ35" s="76"/>
      <c r="AK35" s="76"/>
      <c r="AL35" s="76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</row>
    <row r="36" spans="1:51" s="77" customFormat="1" ht="19.5" customHeight="1" x14ac:dyDescent="0.2">
      <c r="A36" s="78"/>
    </row>
    <row r="38" spans="1:51" x14ac:dyDescent="0.2">
      <c r="AJ38" s="79"/>
      <c r="AK38" s="79"/>
      <c r="AL38" s="79"/>
    </row>
    <row r="73" spans="10:10" x14ac:dyDescent="0.2">
      <c r="J73" s="80"/>
    </row>
    <row r="854" spans="1:35" s="71" customFormat="1" x14ac:dyDescent="0.2">
      <c r="A854" s="78"/>
      <c r="AI854" s="78"/>
    </row>
    <row r="900" spans="1:33" s="81" customFormat="1" ht="115.5" x14ac:dyDescent="0.2">
      <c r="B900" s="82" t="s">
        <v>89</v>
      </c>
      <c r="C900" s="82"/>
      <c r="D900" s="82" t="s">
        <v>90</v>
      </c>
      <c r="E900" s="82"/>
      <c r="F900" s="82" t="s">
        <v>91</v>
      </c>
      <c r="G900" s="82"/>
      <c r="H900" s="82" t="s">
        <v>149</v>
      </c>
      <c r="I900" s="82"/>
      <c r="J900" s="82" t="s">
        <v>93</v>
      </c>
      <c r="K900" s="82"/>
      <c r="L900" s="82" t="s">
        <v>94</v>
      </c>
      <c r="M900" s="82"/>
      <c r="N900" s="82" t="s">
        <v>95</v>
      </c>
      <c r="O900" s="82"/>
      <c r="P900" s="82" t="s">
        <v>145</v>
      </c>
      <c r="Q900" s="82"/>
      <c r="R900" s="82" t="s">
        <v>96</v>
      </c>
      <c r="S900" s="82"/>
      <c r="T900" s="82" t="s">
        <v>97</v>
      </c>
      <c r="U900" s="82"/>
      <c r="V900" s="82" t="s">
        <v>98</v>
      </c>
      <c r="W900" s="82"/>
      <c r="X900" s="82" t="s">
        <v>99</v>
      </c>
      <c r="Y900" s="82"/>
      <c r="Z900" s="82" t="s">
        <v>100</v>
      </c>
      <c r="AA900" s="82"/>
      <c r="AB900" s="82" t="s">
        <v>101</v>
      </c>
      <c r="AC900" s="82"/>
      <c r="AD900" s="82" t="s">
        <v>102</v>
      </c>
      <c r="AE900" s="82"/>
      <c r="AF900" s="82" t="s">
        <v>103</v>
      </c>
    </row>
    <row r="901" spans="1:33" s="81" customFormat="1" x14ac:dyDescent="0.2">
      <c r="A901" s="83" t="s">
        <v>0</v>
      </c>
      <c r="B901" s="83">
        <f>$D$6</f>
        <v>2020</v>
      </c>
      <c r="C901" s="83">
        <f>$E$6</f>
        <v>2021</v>
      </c>
      <c r="D901" s="83">
        <f>$D$6</f>
        <v>2020</v>
      </c>
      <c r="E901" s="83">
        <f>$E$6</f>
        <v>2021</v>
      </c>
      <c r="F901" s="83">
        <f>$D$6</f>
        <v>2020</v>
      </c>
      <c r="G901" s="83">
        <f>$E$6</f>
        <v>2021</v>
      </c>
      <c r="H901" s="83">
        <f>$D$6</f>
        <v>2020</v>
      </c>
      <c r="I901" s="83">
        <f>$E$6</f>
        <v>2021</v>
      </c>
      <c r="J901" s="83">
        <f>$D$6</f>
        <v>2020</v>
      </c>
      <c r="K901" s="83">
        <f>$E$6</f>
        <v>2021</v>
      </c>
      <c r="L901" s="83">
        <f>$D$6</f>
        <v>2020</v>
      </c>
      <c r="M901" s="83">
        <f>$E$6</f>
        <v>2021</v>
      </c>
      <c r="N901" s="83">
        <f>$D$6</f>
        <v>2020</v>
      </c>
      <c r="O901" s="83">
        <f>$E$6</f>
        <v>2021</v>
      </c>
      <c r="P901" s="83">
        <f>$D$6</f>
        <v>2020</v>
      </c>
      <c r="Q901" s="83">
        <f>$E$6</f>
        <v>2021</v>
      </c>
      <c r="R901" s="83">
        <f>$D$6</f>
        <v>2020</v>
      </c>
      <c r="S901" s="83">
        <f>$E$6</f>
        <v>2021</v>
      </c>
      <c r="T901" s="83">
        <f>$D$6</f>
        <v>2020</v>
      </c>
      <c r="U901" s="83">
        <f>$E$6</f>
        <v>2021</v>
      </c>
      <c r="V901" s="83">
        <f>$D$6</f>
        <v>2020</v>
      </c>
      <c r="W901" s="83">
        <f>$E$6</f>
        <v>2021</v>
      </c>
      <c r="X901" s="83">
        <f>$D$6</f>
        <v>2020</v>
      </c>
      <c r="Y901" s="83">
        <f>$E$6</f>
        <v>2021</v>
      </c>
      <c r="Z901" s="83">
        <f>$D$6</f>
        <v>2020</v>
      </c>
      <c r="AA901" s="83">
        <f>$E$6</f>
        <v>2021</v>
      </c>
      <c r="AB901" s="83">
        <f>$D$6</f>
        <v>2020</v>
      </c>
      <c r="AC901" s="83">
        <f>$E$6</f>
        <v>2021</v>
      </c>
      <c r="AD901" s="83">
        <f>$D$6</f>
        <v>2020</v>
      </c>
      <c r="AE901" s="83">
        <f>$E$6</f>
        <v>2021</v>
      </c>
      <c r="AF901" s="83">
        <f>$D$6</f>
        <v>2020</v>
      </c>
      <c r="AG901" s="83">
        <f>$E$6</f>
        <v>2021</v>
      </c>
    </row>
    <row r="902" spans="1:33" s="81" customFormat="1" x14ac:dyDescent="0.2">
      <c r="A902" s="50" t="s">
        <v>5</v>
      </c>
      <c r="B902" s="84">
        <f>'Produkt.SAML.'!D9</f>
        <v>89.993832039961035</v>
      </c>
      <c r="C902" s="84">
        <f>'Produkt.SAML.'!E9</f>
        <v>87.84852495707581</v>
      </c>
      <c r="D902" s="84">
        <f>Produkt.JUR!D9</f>
        <v>88.658000000000001</v>
      </c>
      <c r="E902" s="84">
        <f>Produkt.JUR!E9</f>
        <v>89.382619542292417</v>
      </c>
      <c r="F902" s="84">
        <f>Produkt.KON!D9</f>
        <v>90.941321574296296</v>
      </c>
      <c r="G902" s="84">
        <f>Produkt.KON!E9</f>
        <v>87.056090014443328</v>
      </c>
      <c r="H902" s="85">
        <f>'Generel ledelse_Adm.'!I21</f>
        <v>0.12586739851856438</v>
      </c>
      <c r="I902" s="85">
        <f>'Generel ledelse_Adm.'!J21</f>
        <v>0.16118457096570829</v>
      </c>
      <c r="J902" s="86">
        <f>Sagstid.Straf!F9</f>
        <v>127</v>
      </c>
      <c r="K902" s="86">
        <f>Sagstid.Straf!G9</f>
        <v>196</v>
      </c>
      <c r="L902" s="87">
        <f>Sagstid.Civil!D9</f>
        <v>536</v>
      </c>
      <c r="M902" s="87">
        <f>Sagstid.Civil!E9</f>
        <v>578</v>
      </c>
      <c r="N902" s="87">
        <f>Sagstid.Foged!D9</f>
        <v>80.099999999999994</v>
      </c>
      <c r="O902" s="87">
        <f>Sagstid.Foged!E9</f>
        <v>88</v>
      </c>
      <c r="P902" s="87">
        <f>Sagstid.Skifte!D9</f>
        <v>56</v>
      </c>
      <c r="Q902" s="87">
        <f>Sagstid.Skifte!E9</f>
        <v>50</v>
      </c>
      <c r="R902" s="88">
        <f>Målopf.VVV!D11</f>
        <v>0.37</v>
      </c>
      <c r="S902" s="88">
        <f>Målopf.VVV!E11</f>
        <v>0.35</v>
      </c>
      <c r="T902" s="89">
        <f>Målopf.VVV!F11</f>
        <v>0.56999999999999995</v>
      </c>
      <c r="U902" s="89">
        <f>Målopf.VVV!G11</f>
        <v>0.38</v>
      </c>
      <c r="V902" s="90">
        <f>'HR-nøgletal_lønsum'!D9</f>
        <v>9</v>
      </c>
      <c r="W902" s="90">
        <f>'HR-nøgletal_lønsum'!E9</f>
        <v>6.7</v>
      </c>
      <c r="X902" s="90">
        <f>'HR-nøgletal_lønsum'!F9</f>
        <v>11.1</v>
      </c>
      <c r="Y902" s="90">
        <f>'HR-nøgletal_lønsum'!G9</f>
        <v>9</v>
      </c>
      <c r="Z902" s="91">
        <f>Årsværk_Pers.kat!I10</f>
        <v>47.356769999999997</v>
      </c>
      <c r="AA902" s="91">
        <f>Årsværk_Pers.kat!O10</f>
        <v>46.883270000000003</v>
      </c>
      <c r="AB902" s="90">
        <f>Årsværk_Pers.kat!D10</f>
        <v>12.99394</v>
      </c>
      <c r="AC902" s="90">
        <f>Årsværk_Pers.kat!J10</f>
        <v>13.060930000000001</v>
      </c>
      <c r="AD902" s="90">
        <f>Årsværk_Pers.kat!E10</f>
        <v>27.39603</v>
      </c>
      <c r="AE902" s="90">
        <f>Årsværk_Pers.kat!K10</f>
        <v>27.478480000000001</v>
      </c>
      <c r="AF902" s="84">
        <f>'HR-nøgletal_lønsum'!H9</f>
        <v>26.139665815199997</v>
      </c>
      <c r="AG902" s="84">
        <f>'HR-nøgletal_lønsum'!I9</f>
        <v>25.77904899</v>
      </c>
    </row>
    <row r="903" spans="1:33" s="81" customFormat="1" x14ac:dyDescent="0.2">
      <c r="A903" s="50" t="s">
        <v>6</v>
      </c>
      <c r="B903" s="84">
        <f>'Produkt.SAML.'!D10</f>
        <v>93.52451825087374</v>
      </c>
      <c r="C903" s="84">
        <f>'Produkt.SAML.'!E10</f>
        <v>95.688869049490719</v>
      </c>
      <c r="D903" s="84">
        <f>Produkt.JUR!D10</f>
        <v>93.504000000000005</v>
      </c>
      <c r="E903" s="84">
        <f>Produkt.JUR!E10</f>
        <v>99.395591812576825</v>
      </c>
      <c r="F903" s="84">
        <f>Produkt.KON!D10</f>
        <v>92.771651460444076</v>
      </c>
      <c r="G903" s="84">
        <f>Produkt.KON!E10</f>
        <v>89.00905781145714</v>
      </c>
      <c r="H903" s="85">
        <f>'Generel ledelse_Adm.'!I28</f>
        <v>0.10357188346270858</v>
      </c>
      <c r="I903" s="85">
        <f>'Generel ledelse_Adm.'!J28</f>
        <v>0.10806614742490693</v>
      </c>
      <c r="J903" s="86">
        <f>Sagstid.Straf!F10</f>
        <v>162.6</v>
      </c>
      <c r="K903" s="86">
        <f>Sagstid.Straf!G10</f>
        <v>189</v>
      </c>
      <c r="L903" s="87">
        <f>Sagstid.Civil!D10</f>
        <v>626</v>
      </c>
      <c r="M903" s="87">
        <f>Sagstid.Civil!E10</f>
        <v>664</v>
      </c>
      <c r="N903" s="87">
        <f>Sagstid.Foged!D10</f>
        <v>102.4</v>
      </c>
      <c r="O903" s="87">
        <f>Sagstid.Foged!E10</f>
        <v>68</v>
      </c>
      <c r="P903" s="87">
        <f>Sagstid.Skifte!D10</f>
        <v>57</v>
      </c>
      <c r="Q903" s="87">
        <f>Sagstid.Skifte!E10</f>
        <v>52</v>
      </c>
      <c r="R903" s="88">
        <f>Målopf.VVV!D12</f>
        <v>0.37</v>
      </c>
      <c r="S903" s="88">
        <f>Målopf.VVV!E12</f>
        <v>0.24</v>
      </c>
      <c r="T903" s="89">
        <f>Målopf.VVV!F12</f>
        <v>0.38</v>
      </c>
      <c r="U903" s="89">
        <f>Målopf.VVV!G12</f>
        <v>0.38</v>
      </c>
      <c r="V903" s="90">
        <f>'HR-nøgletal_lønsum'!D10</f>
        <v>12.5</v>
      </c>
      <c r="W903" s="90">
        <f>'HR-nøgletal_lønsum'!E10</f>
        <v>5.5</v>
      </c>
      <c r="X903" s="90">
        <f>'HR-nøgletal_lønsum'!F10</f>
        <v>9.1999999999999993</v>
      </c>
      <c r="Y903" s="90">
        <f>'HR-nøgletal_lønsum'!G10</f>
        <v>12.5</v>
      </c>
      <c r="Z903" s="91">
        <f>Årsværk_Pers.kat!I11</f>
        <v>74.28197999999999</v>
      </c>
      <c r="AA903" s="91">
        <f>Årsværk_Pers.kat!O11</f>
        <v>73.61023999999999</v>
      </c>
      <c r="AB903" s="90">
        <f>Årsværk_Pers.kat!D11</f>
        <v>21.421099999999999</v>
      </c>
      <c r="AC903" s="90">
        <f>Årsværk_Pers.kat!J11</f>
        <v>20.758109999999999</v>
      </c>
      <c r="AD903" s="90">
        <f>Årsværk_Pers.kat!E11</f>
        <v>41.621229999999997</v>
      </c>
      <c r="AE903" s="90">
        <f>Årsværk_Pers.kat!K11</f>
        <v>43.18242</v>
      </c>
      <c r="AF903" s="84">
        <f>'HR-nøgletal_lønsum'!H10</f>
        <v>42.030030440160004</v>
      </c>
      <c r="AG903" s="84">
        <f>'HR-nøgletal_lønsum'!I10</f>
        <v>40.754394189999999</v>
      </c>
    </row>
    <row r="904" spans="1:33" s="81" customFormat="1" x14ac:dyDescent="0.2">
      <c r="A904" s="50" t="s">
        <v>7</v>
      </c>
      <c r="B904" s="84">
        <f>'Produkt.SAML.'!D11</f>
        <v>104.50697790889268</v>
      </c>
      <c r="C904" s="84">
        <f>'Produkt.SAML.'!E11</f>
        <v>99.151250842125364</v>
      </c>
      <c r="D904" s="84">
        <f>Produkt.JUR!D11</f>
        <v>109.736</v>
      </c>
      <c r="E904" s="84">
        <f>Produkt.JUR!E11</f>
        <v>102.82621653327573</v>
      </c>
      <c r="F904" s="84">
        <f>Produkt.KON!D11</f>
        <v>96.861682005988285</v>
      </c>
      <c r="G904" s="84">
        <f>Produkt.KON!E11</f>
        <v>93.369647351669315</v>
      </c>
      <c r="H904" s="85">
        <f>'Generel ledelse_Adm.'!I35</f>
        <v>0.1613504975803034</v>
      </c>
      <c r="I904" s="85">
        <f>'Generel ledelse_Adm.'!J35</f>
        <v>0.19057280655225228</v>
      </c>
      <c r="J904" s="86">
        <f>Sagstid.Straf!F11</f>
        <v>183.5</v>
      </c>
      <c r="K904" s="86">
        <f>Sagstid.Straf!G11</f>
        <v>229</v>
      </c>
      <c r="L904" s="87">
        <f>Sagstid.Civil!D11</f>
        <v>589</v>
      </c>
      <c r="M904" s="87">
        <f>Sagstid.Civil!E11</f>
        <v>639</v>
      </c>
      <c r="N904" s="87">
        <f>Sagstid.Foged!D11</f>
        <v>112</v>
      </c>
      <c r="O904" s="87">
        <f>Sagstid.Foged!E11</f>
        <v>113</v>
      </c>
      <c r="P904" s="87">
        <f>Sagstid.Skifte!D11</f>
        <v>48</v>
      </c>
      <c r="Q904" s="87">
        <f>Sagstid.Skifte!E11</f>
        <v>49</v>
      </c>
      <c r="R904" s="88">
        <f>Målopf.VVV!D13</f>
        <v>0.56000000000000005</v>
      </c>
      <c r="S904" s="88">
        <f>Målopf.VVV!E13</f>
        <v>0.59</v>
      </c>
      <c r="T904" s="89">
        <f>Målopf.VVV!F13</f>
        <v>0.44</v>
      </c>
      <c r="U904" s="89">
        <f>Målopf.VVV!G13</f>
        <v>0.2</v>
      </c>
      <c r="V904" s="90" t="str">
        <f>'HR-nøgletal_lønsum'!D11</f>
        <v>-</v>
      </c>
      <c r="W904" s="90">
        <f>'HR-nøgletal_lønsum'!E11</f>
        <v>9.9</v>
      </c>
      <c r="X904" s="90">
        <f>'HR-nøgletal_lønsum'!F11</f>
        <v>7.6</v>
      </c>
      <c r="Y904" s="90">
        <f>'HR-nøgletal_lønsum'!G11</f>
        <v>3.7</v>
      </c>
      <c r="Z904" s="91">
        <f>Årsværk_Pers.kat!I12</f>
        <v>47.71472</v>
      </c>
      <c r="AA904" s="91">
        <f>Årsværk_Pers.kat!O12</f>
        <v>47.964599999999997</v>
      </c>
      <c r="AB904" s="90">
        <f>Årsværk_Pers.kat!D12</f>
        <v>12.05663</v>
      </c>
      <c r="AC904" s="90">
        <f>Årsværk_Pers.kat!J12</f>
        <v>12.91887</v>
      </c>
      <c r="AD904" s="90">
        <f>Årsværk_Pers.kat!E12</f>
        <v>28.976959999999998</v>
      </c>
      <c r="AE904" s="90">
        <f>Årsværk_Pers.kat!K12</f>
        <v>28.490649999999999</v>
      </c>
      <c r="AF904" s="84">
        <f>'HR-nøgletal_lønsum'!H11</f>
        <v>27.674778942719996</v>
      </c>
      <c r="AG904" s="84">
        <f>'HR-nøgletal_lønsum'!I11</f>
        <v>28.053714410000005</v>
      </c>
    </row>
    <row r="905" spans="1:33" s="81" customFormat="1" x14ac:dyDescent="0.2">
      <c r="A905" s="50" t="s">
        <v>8</v>
      </c>
      <c r="B905" s="84">
        <f>'Produkt.SAML.'!D12</f>
        <v>103.46761837712984</v>
      </c>
      <c r="C905" s="84">
        <f>'Produkt.SAML.'!E12</f>
        <v>90.489869933725117</v>
      </c>
      <c r="D905" s="84">
        <f>Produkt.JUR!D12</f>
        <v>107.116</v>
      </c>
      <c r="E905" s="84">
        <f>Produkt.JUR!E12</f>
        <v>97.29542964496801</v>
      </c>
      <c r="F905" s="84">
        <f>Produkt.KON!D12</f>
        <v>101.54984696401503</v>
      </c>
      <c r="G905" s="84">
        <f>Produkt.KON!E12</f>
        <v>90.39017586051898</v>
      </c>
      <c r="H905" s="85">
        <f>'Generel ledelse_Adm.'!I42</f>
        <v>0.1252554469756616</v>
      </c>
      <c r="I905" s="85">
        <f>'Generel ledelse_Adm.'!J42</f>
        <v>0.16227910901049525</v>
      </c>
      <c r="J905" s="86">
        <f>Sagstid.Straf!F12</f>
        <v>303.2</v>
      </c>
      <c r="K905" s="86">
        <f>Sagstid.Straf!G12</f>
        <v>358</v>
      </c>
      <c r="L905" s="87">
        <f>Sagstid.Civil!D12</f>
        <v>813</v>
      </c>
      <c r="M905" s="87">
        <f>Sagstid.Civil!E12</f>
        <v>844</v>
      </c>
      <c r="N905" s="87">
        <f>Sagstid.Foged!D12</f>
        <v>187.3</v>
      </c>
      <c r="O905" s="87">
        <f>Sagstid.Foged!E12</f>
        <v>93</v>
      </c>
      <c r="P905" s="87">
        <f>Sagstid.Skifte!D12</f>
        <v>70</v>
      </c>
      <c r="Q905" s="87">
        <f>Sagstid.Skifte!E12</f>
        <v>61</v>
      </c>
      <c r="R905" s="88">
        <f>Målopf.VVV!D14</f>
        <v>0.47</v>
      </c>
      <c r="S905" s="88">
        <f>Målopf.VVV!E14</f>
        <v>0.45</v>
      </c>
      <c r="T905" s="89">
        <f>Målopf.VVV!F14</f>
        <v>0.47</v>
      </c>
      <c r="U905" s="89">
        <f>Målopf.VVV!G14</f>
        <v>0.22</v>
      </c>
      <c r="V905" s="90">
        <f>'HR-nøgletal_lønsum'!D12</f>
        <v>17.600000000000001</v>
      </c>
      <c r="W905" s="90">
        <f>'HR-nøgletal_lønsum'!E12</f>
        <v>18.3</v>
      </c>
      <c r="X905" s="90">
        <f>'HR-nøgletal_lønsum'!F12</f>
        <v>10.199999999999999</v>
      </c>
      <c r="Y905" s="90">
        <f>'HR-nøgletal_lønsum'!G12</f>
        <v>12.8</v>
      </c>
      <c r="Z905" s="91">
        <f>Årsværk_Pers.kat!I13</f>
        <v>81.980019999999996</v>
      </c>
      <c r="AA905" s="91">
        <f>Årsværk_Pers.kat!O13</f>
        <v>85.707210000000003</v>
      </c>
      <c r="AB905" s="90">
        <f>Årsværk_Pers.kat!D13</f>
        <v>24.429960000000001</v>
      </c>
      <c r="AC905" s="90">
        <f>Årsværk_Pers.kat!J13</f>
        <v>24.706669999999999</v>
      </c>
      <c r="AD905" s="90">
        <f>Årsværk_Pers.kat!E13</f>
        <v>46.475639999999999</v>
      </c>
      <c r="AE905" s="90">
        <f>Årsværk_Pers.kat!K13</f>
        <v>45.3934</v>
      </c>
      <c r="AF905" s="84">
        <f>'HR-nøgletal_lønsum'!H12</f>
        <v>48.476269104480004</v>
      </c>
      <c r="AG905" s="84">
        <f>'HR-nøgletal_lønsum'!I12</f>
        <v>50.333489880000002</v>
      </c>
    </row>
    <row r="906" spans="1:33" s="81" customFormat="1" x14ac:dyDescent="0.2">
      <c r="A906" s="50" t="s">
        <v>9</v>
      </c>
      <c r="B906" s="84">
        <f>'Produkt.SAML.'!D13</f>
        <v>95.190839350213864</v>
      </c>
      <c r="C906" s="84">
        <f>'Produkt.SAML.'!E13</f>
        <v>97.218903645743325</v>
      </c>
      <c r="D906" s="84">
        <f>Produkt.JUR!D13</f>
        <v>91.570999999999998</v>
      </c>
      <c r="E906" s="84">
        <f>Produkt.JUR!E13</f>
        <v>106.56219876817663</v>
      </c>
      <c r="F906" s="84">
        <f>Produkt.KON!D13</f>
        <v>100.05227803783561</v>
      </c>
      <c r="G906" s="84">
        <f>Produkt.KON!E13</f>
        <v>91.168391561439279</v>
      </c>
      <c r="H906" s="85">
        <f>'Generel ledelse_Adm.'!I49</f>
        <v>0.14883634892965925</v>
      </c>
      <c r="I906" s="85">
        <f>'Generel ledelse_Adm.'!J49</f>
        <v>0.1626350857524341</v>
      </c>
      <c r="J906" s="86">
        <f>Sagstid.Straf!F13</f>
        <v>183.4</v>
      </c>
      <c r="K906" s="86">
        <f>Sagstid.Straf!G13</f>
        <v>239</v>
      </c>
      <c r="L906" s="87">
        <f>Sagstid.Civil!D13</f>
        <v>604</v>
      </c>
      <c r="M906" s="87">
        <f>Sagstid.Civil!E13</f>
        <v>685</v>
      </c>
      <c r="N906" s="87">
        <f>Sagstid.Foged!D13</f>
        <v>108.8</v>
      </c>
      <c r="O906" s="87">
        <f>Sagstid.Foged!E13</f>
        <v>114</v>
      </c>
      <c r="P906" s="87">
        <f>Sagstid.Skifte!D13</f>
        <v>74</v>
      </c>
      <c r="Q906" s="87">
        <f>Sagstid.Skifte!E13</f>
        <v>72</v>
      </c>
      <c r="R906" s="88">
        <f>Målopf.VVV!D15</f>
        <v>0.56000000000000005</v>
      </c>
      <c r="S906" s="88">
        <f>Målopf.VVV!E15</f>
        <v>0.65</v>
      </c>
      <c r="T906" s="89">
        <f>Målopf.VVV!F15</f>
        <v>0.36</v>
      </c>
      <c r="U906" s="89">
        <f>Målopf.VVV!G15</f>
        <v>0.71</v>
      </c>
      <c r="V906" s="90" t="str">
        <f>'HR-nøgletal_lønsum'!D13</f>
        <v>-</v>
      </c>
      <c r="W906" s="90">
        <f>'HR-nøgletal_lønsum'!E13</f>
        <v>8.8000000000000007</v>
      </c>
      <c r="X906" s="90">
        <f>'HR-nøgletal_lønsum'!F13</f>
        <v>8.5</v>
      </c>
      <c r="Y906" s="90">
        <f>'HR-nøgletal_lønsum'!G13</f>
        <v>11.7</v>
      </c>
      <c r="Z906" s="91">
        <f>Årsværk_Pers.kat!I14</f>
        <v>51.995240000000003</v>
      </c>
      <c r="AA906" s="91">
        <f>Årsværk_Pers.kat!O14</f>
        <v>53.790949999999995</v>
      </c>
      <c r="AB906" s="90">
        <f>Årsværk_Pers.kat!D14</f>
        <v>14.82818</v>
      </c>
      <c r="AC906" s="90">
        <f>Årsværk_Pers.kat!J14</f>
        <v>13.41872</v>
      </c>
      <c r="AD906" s="90">
        <f>Årsværk_Pers.kat!E14</f>
        <v>27.101510000000001</v>
      </c>
      <c r="AE906" s="90">
        <f>Årsværk_Pers.kat!K14</f>
        <v>29.8504</v>
      </c>
      <c r="AF906" s="84">
        <f>'HR-nøgletal_lønsum'!H13</f>
        <v>27.637280737920001</v>
      </c>
      <c r="AG906" s="84">
        <f>'HR-nøgletal_lønsum'!I13</f>
        <v>28.44490772</v>
      </c>
    </row>
    <row r="907" spans="1:33" s="81" customFormat="1" x14ac:dyDescent="0.2">
      <c r="A907" s="50" t="s">
        <v>10</v>
      </c>
      <c r="B907" s="84">
        <f>'Produkt.SAML.'!D14</f>
        <v>107.13220161264827</v>
      </c>
      <c r="C907" s="84">
        <f>'Produkt.SAML.'!E14</f>
        <v>106.89630903225161</v>
      </c>
      <c r="D907" s="84">
        <f>Produkt.JUR!D14</f>
        <v>119.345</v>
      </c>
      <c r="E907" s="84">
        <f>Produkt.JUR!E14</f>
        <v>119.42180630403978</v>
      </c>
      <c r="F907" s="84">
        <f>Produkt.KON!D14</f>
        <v>98.708544721905128</v>
      </c>
      <c r="G907" s="84">
        <f>Produkt.KON!E14</f>
        <v>99.125115197398912</v>
      </c>
      <c r="H907" s="85">
        <f>'Generel ledelse_Adm.'!I56</f>
        <v>0.19118229672840206</v>
      </c>
      <c r="I907" s="85">
        <f>'Generel ledelse_Adm.'!J56</f>
        <v>0.16297132835271966</v>
      </c>
      <c r="J907" s="86">
        <f>Sagstid.Straf!F14</f>
        <v>101.9</v>
      </c>
      <c r="K907" s="86">
        <f>Sagstid.Straf!G14</f>
        <v>171</v>
      </c>
      <c r="L907" s="87">
        <f>Sagstid.Civil!D14</f>
        <v>493</v>
      </c>
      <c r="M907" s="87">
        <f>Sagstid.Civil!E14</f>
        <v>710</v>
      </c>
      <c r="N907" s="87">
        <f>Sagstid.Foged!D14</f>
        <v>50.9</v>
      </c>
      <c r="O907" s="87">
        <f>Sagstid.Foged!E14</f>
        <v>37</v>
      </c>
      <c r="P907" s="87">
        <f>Sagstid.Skifte!D14</f>
        <v>37</v>
      </c>
      <c r="Q907" s="87">
        <f>Sagstid.Skifte!E14</f>
        <v>39</v>
      </c>
      <c r="R907" s="88">
        <f>Målopf.VVV!D16</f>
        <v>0.54</v>
      </c>
      <c r="S907" s="88">
        <f>Målopf.VVV!E16</f>
        <v>0.43</v>
      </c>
      <c r="T907" s="89">
        <f>Målopf.VVV!F16</f>
        <v>0.5</v>
      </c>
      <c r="U907" s="89">
        <f>Målopf.VVV!G16</f>
        <v>0.44</v>
      </c>
      <c r="V907" s="90">
        <f>'HR-nøgletal_lønsum'!D14</f>
        <v>10.199999999999999</v>
      </c>
      <c r="W907" s="90">
        <f>'HR-nøgletal_lønsum'!E14</f>
        <v>8.8000000000000007</v>
      </c>
      <c r="X907" s="90">
        <f>'HR-nøgletal_lønsum'!F14</f>
        <v>8.5</v>
      </c>
      <c r="Y907" s="90">
        <f>'HR-nøgletal_lønsum'!G14</f>
        <v>13.4</v>
      </c>
      <c r="Z907" s="91">
        <f>Årsværk_Pers.kat!I15</f>
        <v>35.629010000000001</v>
      </c>
      <c r="AA907" s="91">
        <f>Årsværk_Pers.kat!O15</f>
        <v>36.667489999999994</v>
      </c>
      <c r="AB907" s="90">
        <f>Årsværk_Pers.kat!D15</f>
        <v>8.0211100000000002</v>
      </c>
      <c r="AC907" s="90">
        <f>Årsværk_Pers.kat!J15</f>
        <v>8.8350799999999996</v>
      </c>
      <c r="AD907" s="90">
        <f>Årsværk_Pers.kat!E15</f>
        <v>19.689350000000001</v>
      </c>
      <c r="AE907" s="90">
        <f>Årsværk_Pers.kat!K15</f>
        <v>19.978819999999999</v>
      </c>
      <c r="AF907" s="84">
        <f>'HR-nøgletal_lønsum'!H14</f>
        <v>19.751056647839999</v>
      </c>
      <c r="AG907" s="84">
        <f>'HR-nøgletal_lønsum'!I14</f>
        <v>20.43936622</v>
      </c>
    </row>
    <row r="908" spans="1:33" s="81" customFormat="1" x14ac:dyDescent="0.2">
      <c r="A908" s="50" t="s">
        <v>11</v>
      </c>
      <c r="B908" s="84">
        <f>'Produkt.SAML.'!D15</f>
        <v>108.45354418265407</v>
      </c>
      <c r="C908" s="84">
        <f>'Produkt.SAML.'!E15</f>
        <v>100.75076192425144</v>
      </c>
      <c r="D908" s="84">
        <f>Produkt.JUR!D15</f>
        <v>103.29</v>
      </c>
      <c r="E908" s="84">
        <f>Produkt.JUR!E15</f>
        <v>102.69422738595506</v>
      </c>
      <c r="F908" s="84">
        <f>Produkt.KON!D15</f>
        <v>114.6376023950514</v>
      </c>
      <c r="G908" s="84">
        <f>Produkt.KON!E15</f>
        <v>102.26395856302915</v>
      </c>
      <c r="H908" s="85">
        <f>'Generel ledelse_Adm.'!I63</f>
        <v>0.11212518305186953</v>
      </c>
      <c r="I908" s="85">
        <f>'Generel ledelse_Adm.'!J63</f>
        <v>0.13610444754977163</v>
      </c>
      <c r="J908" s="86">
        <f>Sagstid.Straf!F15</f>
        <v>114.5</v>
      </c>
      <c r="K908" s="86">
        <f>Sagstid.Straf!G15</f>
        <v>140</v>
      </c>
      <c r="L908" s="87">
        <f>Sagstid.Civil!D15</f>
        <v>393</v>
      </c>
      <c r="M908" s="87">
        <f>Sagstid.Civil!E15</f>
        <v>494</v>
      </c>
      <c r="N908" s="87">
        <f>Sagstid.Foged!D15</f>
        <v>77.8</v>
      </c>
      <c r="O908" s="87">
        <f>Sagstid.Foged!E15</f>
        <v>72</v>
      </c>
      <c r="P908" s="87">
        <f>Sagstid.Skifte!D15</f>
        <v>65</v>
      </c>
      <c r="Q908" s="87">
        <f>Sagstid.Skifte!E15</f>
        <v>49</v>
      </c>
      <c r="R908" s="88">
        <f>Målopf.VVV!D17</f>
        <v>0.66</v>
      </c>
      <c r="S908" s="88">
        <f>Målopf.VVV!E17</f>
        <v>0.65</v>
      </c>
      <c r="T908" s="89">
        <f>Målopf.VVV!F17</f>
        <v>0.38</v>
      </c>
      <c r="U908" s="89">
        <f>Målopf.VVV!G17</f>
        <v>0.5</v>
      </c>
      <c r="V908" s="90">
        <f>'HR-nøgletal_lønsum'!D15</f>
        <v>6.1</v>
      </c>
      <c r="W908" s="90">
        <f>'HR-nøgletal_lønsum'!E15</f>
        <v>7.2</v>
      </c>
      <c r="X908" s="90">
        <f>'HR-nøgletal_lønsum'!F15</f>
        <v>2.4</v>
      </c>
      <c r="Y908" s="90">
        <f>'HR-nøgletal_lønsum'!G15</f>
        <v>13</v>
      </c>
      <c r="Z908" s="91">
        <f>Årsværk_Pers.kat!I16</f>
        <v>41.048590000000004</v>
      </c>
      <c r="AA908" s="91">
        <f>Årsværk_Pers.kat!O16</f>
        <v>40.505609999999997</v>
      </c>
      <c r="AB908" s="90">
        <f>Årsværk_Pers.kat!D16</f>
        <v>12.91156</v>
      </c>
      <c r="AC908" s="90">
        <f>Årsværk_Pers.kat!J16</f>
        <v>11.798690000000001</v>
      </c>
      <c r="AD908" s="90">
        <f>Årsværk_Pers.kat!E16</f>
        <v>21.913969999999999</v>
      </c>
      <c r="AE908" s="90">
        <f>Årsværk_Pers.kat!K16</f>
        <v>22.200230000000001</v>
      </c>
      <c r="AF908" s="84">
        <f>'HR-nøgletal_lønsum'!H15</f>
        <v>23.128183834560001</v>
      </c>
      <c r="AG908" s="84">
        <f>'HR-nøgletal_lønsum'!I15</f>
        <v>23.011902160000002</v>
      </c>
    </row>
    <row r="909" spans="1:33" s="81" customFormat="1" x14ac:dyDescent="0.2">
      <c r="A909" s="50" t="s">
        <v>12</v>
      </c>
      <c r="B909" s="84">
        <f>'Produkt.SAML.'!D16</f>
        <v>87.936520360143703</v>
      </c>
      <c r="C909" s="84">
        <f>'Produkt.SAML.'!E16</f>
        <v>87.002579581169286</v>
      </c>
      <c r="D909" s="84">
        <f>Produkt.JUR!D16</f>
        <v>87.260999999999996</v>
      </c>
      <c r="E909" s="84">
        <f>Produkt.JUR!E16</f>
        <v>87.92889129472826</v>
      </c>
      <c r="F909" s="84">
        <f>Produkt.KON!D16</f>
        <v>97.847371012563244</v>
      </c>
      <c r="G909" s="84">
        <f>Produkt.KON!E16</f>
        <v>95.973780809774297</v>
      </c>
      <c r="H909" s="85">
        <f>'Generel ledelse_Adm.'!I70</f>
        <v>0.16509604425078483</v>
      </c>
      <c r="I909" s="85">
        <f>'Generel ledelse_Adm.'!J70</f>
        <v>0.17297871911350685</v>
      </c>
      <c r="J909" s="86">
        <f>Sagstid.Straf!F16</f>
        <v>216.5</v>
      </c>
      <c r="K909" s="86">
        <f>Sagstid.Straf!G16</f>
        <v>314</v>
      </c>
      <c r="L909" s="87">
        <f>Sagstid.Civil!D16</f>
        <v>605</v>
      </c>
      <c r="M909" s="87">
        <f>Sagstid.Civil!E16</f>
        <v>632</v>
      </c>
      <c r="N909" s="87">
        <f>Sagstid.Foged!D16</f>
        <v>75.599999999999994</v>
      </c>
      <c r="O909" s="87">
        <f>Sagstid.Foged!E16</f>
        <v>92</v>
      </c>
      <c r="P909" s="87">
        <f>Sagstid.Skifte!D16</f>
        <v>52</v>
      </c>
      <c r="Q909" s="87">
        <f>Sagstid.Skifte!E16</f>
        <v>64</v>
      </c>
      <c r="R909" s="88">
        <f>Målopf.VVV!D18</f>
        <v>0.4</v>
      </c>
      <c r="S909" s="88">
        <f>Målopf.VVV!E18</f>
        <v>0.26</v>
      </c>
      <c r="T909" s="89">
        <f>Målopf.VVV!F18</f>
        <v>0.4</v>
      </c>
      <c r="U909" s="89">
        <f>Målopf.VVV!G18</f>
        <v>0.5</v>
      </c>
      <c r="V909" s="90">
        <f>'HR-nøgletal_lønsum'!D16</f>
        <v>12</v>
      </c>
      <c r="W909" s="90">
        <f>'HR-nøgletal_lønsum'!E16</f>
        <v>8.6999999999999993</v>
      </c>
      <c r="X909" s="90">
        <f>'HR-nøgletal_lønsum'!F16</f>
        <v>7.1</v>
      </c>
      <c r="Y909" s="90">
        <f>'HR-nøgletal_lønsum'!G16</f>
        <v>14.7</v>
      </c>
      <c r="Z909" s="91">
        <f>Årsværk_Pers.kat!I17</f>
        <v>41.320520000000002</v>
      </c>
      <c r="AA909" s="91">
        <f>Årsværk_Pers.kat!O17</f>
        <v>43.622200000000007</v>
      </c>
      <c r="AB909" s="90">
        <f>Årsværk_Pers.kat!D17</f>
        <v>12.041449999999999</v>
      </c>
      <c r="AC909" s="90">
        <f>Årsværk_Pers.kat!J17</f>
        <v>11.94088</v>
      </c>
      <c r="AD909" s="90">
        <f>Årsværk_Pers.kat!E17</f>
        <v>20.58887</v>
      </c>
      <c r="AE909" s="90">
        <f>Årsværk_Pers.kat!K17</f>
        <v>21.352460000000001</v>
      </c>
      <c r="AF909" s="84">
        <f>'HR-nøgletal_lønsum'!H16</f>
        <v>22.38138338688</v>
      </c>
      <c r="AG909" s="84">
        <f>'HR-nøgletal_lønsum'!I16</f>
        <v>23.362646690000002</v>
      </c>
    </row>
    <row r="910" spans="1:33" s="81" customFormat="1" x14ac:dyDescent="0.2">
      <c r="A910" s="50" t="s">
        <v>13</v>
      </c>
      <c r="B910" s="84">
        <f>'Produkt.SAML.'!D17</f>
        <v>97.349789599626774</v>
      </c>
      <c r="C910" s="84">
        <f>'Produkt.SAML.'!E17</f>
        <v>97.354578849231601</v>
      </c>
      <c r="D910" s="84">
        <f>Produkt.JUR!D17</f>
        <v>93.765000000000001</v>
      </c>
      <c r="E910" s="84">
        <f>Produkt.JUR!E17</f>
        <v>92.754088023543702</v>
      </c>
      <c r="F910" s="84">
        <f>Produkt.KON!D17</f>
        <v>98.13562114038686</v>
      </c>
      <c r="G910" s="84">
        <f>Produkt.KON!E17</f>
        <v>100.10328677582751</v>
      </c>
      <c r="H910" s="85">
        <f>'Generel ledelse_Adm.'!I77</f>
        <v>0.13946189107619777</v>
      </c>
      <c r="I910" s="85">
        <f>'Generel ledelse_Adm.'!J77</f>
        <v>0.11592918815294569</v>
      </c>
      <c r="J910" s="86">
        <f>Sagstid.Straf!F17</f>
        <v>197.4</v>
      </c>
      <c r="K910" s="86">
        <f>Sagstid.Straf!G17</f>
        <v>270</v>
      </c>
      <c r="L910" s="87">
        <f>Sagstid.Civil!D17</f>
        <v>592</v>
      </c>
      <c r="M910" s="87">
        <f>Sagstid.Civil!E17</f>
        <v>706</v>
      </c>
      <c r="N910" s="87">
        <f>Sagstid.Foged!D17</f>
        <v>78.3</v>
      </c>
      <c r="O910" s="87">
        <f>Sagstid.Foged!E17</f>
        <v>78</v>
      </c>
      <c r="P910" s="87">
        <f>Sagstid.Skifte!D17</f>
        <v>37</v>
      </c>
      <c r="Q910" s="87">
        <f>Sagstid.Skifte!E17</f>
        <v>29</v>
      </c>
      <c r="R910" s="88">
        <f>Målopf.VVV!D19</f>
        <v>0.5</v>
      </c>
      <c r="S910" s="88">
        <f>Målopf.VVV!E19</f>
        <v>0.49</v>
      </c>
      <c r="T910" s="89">
        <f>Målopf.VVV!F19</f>
        <v>0.5</v>
      </c>
      <c r="U910" s="89">
        <f>Målopf.VVV!G19</f>
        <v>0.56000000000000005</v>
      </c>
      <c r="V910" s="90">
        <f>'HR-nøgletal_lønsum'!D17</f>
        <v>15.1</v>
      </c>
      <c r="W910" s="90" t="str">
        <f>'HR-nøgletal_lønsum'!E17</f>
        <v>-</v>
      </c>
      <c r="X910" s="90">
        <f>'HR-nøgletal_lønsum'!F17</f>
        <v>3.6</v>
      </c>
      <c r="Y910" s="90">
        <f>'HR-nøgletal_lønsum'!G17</f>
        <v>14.9</v>
      </c>
      <c r="Z910" s="91">
        <f>Årsværk_Pers.kat!I18</f>
        <v>70.217259999999996</v>
      </c>
      <c r="AA910" s="91">
        <f>Årsværk_Pers.kat!O18</f>
        <v>71.169939999999997</v>
      </c>
      <c r="AB910" s="90">
        <f>Årsværk_Pers.kat!D18</f>
        <v>21.09545</v>
      </c>
      <c r="AC910" s="90">
        <f>Årsværk_Pers.kat!J18</f>
        <v>22.202870000000001</v>
      </c>
      <c r="AD910" s="90">
        <f>Årsværk_Pers.kat!E18</f>
        <v>39.592619999999997</v>
      </c>
      <c r="AE910" s="90">
        <f>Årsværk_Pers.kat!K18</f>
        <v>39.011699999999998</v>
      </c>
      <c r="AF910" s="84">
        <f>'HR-nøgletal_lønsum'!H17</f>
        <v>41.520905758080005</v>
      </c>
      <c r="AG910" s="84">
        <f>'HR-nøgletal_lønsum'!I17</f>
        <v>41.692</v>
      </c>
    </row>
    <row r="911" spans="1:33" s="81" customFormat="1" x14ac:dyDescent="0.2">
      <c r="A911" s="50" t="s">
        <v>14</v>
      </c>
      <c r="B911" s="84">
        <f>'Produkt.SAML.'!D18</f>
        <v>94.364083155561119</v>
      </c>
      <c r="C911" s="84">
        <f>'Produkt.SAML.'!E18</f>
        <v>87.610602160423184</v>
      </c>
      <c r="D911" s="84">
        <f>Produkt.JUR!D18</f>
        <v>93.272000000000006</v>
      </c>
      <c r="E911" s="84">
        <f>Produkt.JUR!E18</f>
        <v>88.422238818882718</v>
      </c>
      <c r="F911" s="84">
        <f>Produkt.KON!D18</f>
        <v>101.69995154641927</v>
      </c>
      <c r="G911" s="84">
        <f>Produkt.KON!E18</f>
        <v>94.54518213721154</v>
      </c>
      <c r="H911" s="85">
        <f>'Generel ledelse_Adm.'!I84</f>
        <v>0.16165060263081871</v>
      </c>
      <c r="I911" s="85">
        <f>'Generel ledelse_Adm.'!J84</f>
        <v>0.15605365921594308</v>
      </c>
      <c r="J911" s="86">
        <f>Sagstid.Straf!F18</f>
        <v>216.9</v>
      </c>
      <c r="K911" s="86">
        <f>Sagstid.Straf!G18</f>
        <v>301</v>
      </c>
      <c r="L911" s="87">
        <f>Sagstid.Civil!D18</f>
        <v>741</v>
      </c>
      <c r="M911" s="87">
        <f>Sagstid.Civil!E18</f>
        <v>814</v>
      </c>
      <c r="N911" s="87">
        <f>Sagstid.Foged!D18</f>
        <v>50.7</v>
      </c>
      <c r="O911" s="87">
        <f>Sagstid.Foged!E18</f>
        <v>54</v>
      </c>
      <c r="P911" s="87">
        <f>Sagstid.Skifte!D18</f>
        <v>39</v>
      </c>
      <c r="Q911" s="87">
        <f>Sagstid.Skifte!E18</f>
        <v>29</v>
      </c>
      <c r="R911" s="88">
        <f>Målopf.VVV!D20</f>
        <v>0.42</v>
      </c>
      <c r="S911" s="88">
        <f>Målopf.VVV!E20</f>
        <v>0.31</v>
      </c>
      <c r="T911" s="89">
        <f>Målopf.VVV!F20</f>
        <v>1</v>
      </c>
      <c r="U911" s="89">
        <f>Målopf.VVV!G20</f>
        <v>0.27</v>
      </c>
      <c r="V911" s="90">
        <f>'HR-nøgletal_lønsum'!D18</f>
        <v>11.3</v>
      </c>
      <c r="W911" s="90">
        <f>'HR-nøgletal_lønsum'!E18</f>
        <v>11.5</v>
      </c>
      <c r="X911" s="90">
        <f>'HR-nøgletal_lønsum'!F18</f>
        <v>10.4</v>
      </c>
      <c r="Y911" s="90">
        <f>'HR-nøgletal_lønsum'!G18</f>
        <v>15.3</v>
      </c>
      <c r="Z911" s="91">
        <f>Årsværk_Pers.kat!I19</f>
        <v>47.830749999999995</v>
      </c>
      <c r="AA911" s="91">
        <f>Årsværk_Pers.kat!O19</f>
        <v>49.774540000000009</v>
      </c>
      <c r="AB911" s="90">
        <f>Årsværk_Pers.kat!D19</f>
        <v>15.01051</v>
      </c>
      <c r="AC911" s="90">
        <f>Årsværk_Pers.kat!J19</f>
        <v>14.699960000000001</v>
      </c>
      <c r="AD911" s="90">
        <f>Årsværk_Pers.kat!E19</f>
        <v>26.193190000000001</v>
      </c>
      <c r="AE911" s="90">
        <f>Årsværk_Pers.kat!K19</f>
        <v>26.54279</v>
      </c>
      <c r="AF911" s="84">
        <f>'HR-nøgletal_lønsum'!H18</f>
        <v>27.312586459199999</v>
      </c>
      <c r="AG911" s="84">
        <f>'HR-nøgletal_lønsum'!I18</f>
        <v>27.365333710000002</v>
      </c>
    </row>
    <row r="912" spans="1:33" s="81" customFormat="1" x14ac:dyDescent="0.2">
      <c r="A912" s="50" t="s">
        <v>15</v>
      </c>
      <c r="B912" s="84">
        <f>'Produkt.SAML.'!D19</f>
        <v>100.17777158760765</v>
      </c>
      <c r="C912" s="84">
        <f>'Produkt.SAML.'!E19</f>
        <v>101.83347449590691</v>
      </c>
      <c r="D912" s="84">
        <f>Produkt.JUR!D19</f>
        <v>104.98099999999999</v>
      </c>
      <c r="E912" s="84">
        <f>Produkt.JUR!E19</f>
        <v>106.22479516354062</v>
      </c>
      <c r="F912" s="84">
        <f>Produkt.KON!D19</f>
        <v>96.153101306042203</v>
      </c>
      <c r="G912" s="84">
        <f>Produkt.KON!E19</f>
        <v>93.865668968231248</v>
      </c>
      <c r="H912" s="85">
        <f>'Generel ledelse_Adm.'!I91</f>
        <v>0.16385635031618681</v>
      </c>
      <c r="I912" s="85">
        <f>'Generel ledelse_Adm.'!J91</f>
        <v>0.16514479926737963</v>
      </c>
      <c r="J912" s="86">
        <f>Sagstid.Straf!F19</f>
        <v>182.7</v>
      </c>
      <c r="K912" s="86">
        <f>Sagstid.Straf!G19</f>
        <v>239</v>
      </c>
      <c r="L912" s="87">
        <f>Sagstid.Civil!D19</f>
        <v>491</v>
      </c>
      <c r="M912" s="87">
        <f>Sagstid.Civil!E19</f>
        <v>551</v>
      </c>
      <c r="N912" s="87">
        <f>Sagstid.Foged!D19</f>
        <v>121.9</v>
      </c>
      <c r="O912" s="87">
        <f>Sagstid.Foged!E19</f>
        <v>108</v>
      </c>
      <c r="P912" s="87">
        <f>Sagstid.Skifte!D19</f>
        <v>53</v>
      </c>
      <c r="Q912" s="87">
        <f>Sagstid.Skifte!E19</f>
        <v>51</v>
      </c>
      <c r="R912" s="88">
        <f>Målopf.VVV!D21</f>
        <v>0.63</v>
      </c>
      <c r="S912" s="88">
        <f>Målopf.VVV!E21</f>
        <v>0.47</v>
      </c>
      <c r="T912" s="89">
        <f>Målopf.VVV!F21</f>
        <v>0.46</v>
      </c>
      <c r="U912" s="89">
        <f>Målopf.VVV!G21</f>
        <v>0.56000000000000005</v>
      </c>
      <c r="V912" s="90" t="str">
        <f>'HR-nøgletal_lønsum'!D19</f>
        <v>-</v>
      </c>
      <c r="W912" s="90">
        <f>'HR-nøgletal_lønsum'!E19</f>
        <v>11</v>
      </c>
      <c r="X912" s="90">
        <f>'HR-nøgletal_lønsum'!F19</f>
        <v>10.5</v>
      </c>
      <c r="Y912" s="90">
        <f>'HR-nøgletal_lønsum'!G19</f>
        <v>14.2</v>
      </c>
      <c r="Z912" s="91">
        <f>Årsværk_Pers.kat!I20</f>
        <v>57.418559999999992</v>
      </c>
      <c r="AA912" s="91">
        <f>Årsværk_Pers.kat!O20</f>
        <v>53.011050000000004</v>
      </c>
      <c r="AB912" s="90">
        <f>Årsværk_Pers.kat!D20</f>
        <v>15.67794</v>
      </c>
      <c r="AC912" s="90">
        <f>Årsværk_Pers.kat!J20</f>
        <v>15.02947</v>
      </c>
      <c r="AD912" s="90">
        <f>Årsværk_Pers.kat!E20</f>
        <v>34.786879999999996</v>
      </c>
      <c r="AE912" s="90">
        <f>Årsværk_Pers.kat!K20</f>
        <v>32.941090000000003</v>
      </c>
      <c r="AF912" s="84">
        <f>'HR-nøgletal_lønsum'!H19</f>
        <v>34.131679968959993</v>
      </c>
      <c r="AG912" s="84">
        <f>'HR-nøgletal_lønsum'!I19</f>
        <v>33.380972269999994</v>
      </c>
    </row>
    <row r="913" spans="1:34" s="81" customFormat="1" x14ac:dyDescent="0.2">
      <c r="A913" s="50" t="s">
        <v>16</v>
      </c>
      <c r="B913" s="84">
        <f>'Produkt.SAML.'!D20</f>
        <v>97.264434718288442</v>
      </c>
      <c r="C913" s="84">
        <f>'Produkt.SAML.'!E20</f>
        <v>102.53627004190716</v>
      </c>
      <c r="D913" s="84">
        <f>Produkt.JUR!D20</f>
        <v>101.53100000000001</v>
      </c>
      <c r="E913" s="84">
        <f>Produkt.JUR!E20</f>
        <v>110.75675071228395</v>
      </c>
      <c r="F913" s="84">
        <f>Produkt.KON!D20</f>
        <v>94.037294094198714</v>
      </c>
      <c r="G913" s="84">
        <f>Produkt.KON!E20</f>
        <v>94.836981752537511</v>
      </c>
      <c r="H913" s="85">
        <f>'Generel ledelse_Adm.'!I98</f>
        <v>0.12984194137921817</v>
      </c>
      <c r="I913" s="85">
        <f>'Generel ledelse_Adm.'!J98</f>
        <v>0.11987518865206542</v>
      </c>
      <c r="J913" s="86">
        <f>Sagstid.Straf!F20</f>
        <v>133.9</v>
      </c>
      <c r="K913" s="86">
        <f>Sagstid.Straf!G20</f>
        <v>195</v>
      </c>
      <c r="L913" s="87">
        <f>Sagstid.Civil!D20</f>
        <v>511</v>
      </c>
      <c r="M913" s="87">
        <f>Sagstid.Civil!E20</f>
        <v>572</v>
      </c>
      <c r="N913" s="87">
        <f>Sagstid.Foged!D20</f>
        <v>90.2</v>
      </c>
      <c r="O913" s="87">
        <f>Sagstid.Foged!E20</f>
        <v>132</v>
      </c>
      <c r="P913" s="87">
        <f>Sagstid.Skifte!D20</f>
        <v>55</v>
      </c>
      <c r="Q913" s="87">
        <f>Sagstid.Skifte!E20</f>
        <v>54</v>
      </c>
      <c r="R913" s="88">
        <f>Målopf.VVV!D22</f>
        <v>0.31</v>
      </c>
      <c r="S913" s="88">
        <f>Målopf.VVV!E22</f>
        <v>0.21</v>
      </c>
      <c r="T913" s="89">
        <f>Målopf.VVV!F22</f>
        <v>0.25</v>
      </c>
      <c r="U913" s="89">
        <f>Målopf.VVV!G22</f>
        <v>0.14000000000000001</v>
      </c>
      <c r="V913" s="90">
        <f>'HR-nøgletal_lønsum'!D20</f>
        <v>8.9</v>
      </c>
      <c r="W913" s="90">
        <f>'HR-nøgletal_lønsum'!E20</f>
        <v>9.8000000000000007</v>
      </c>
      <c r="X913" s="90">
        <f>'HR-nøgletal_lønsum'!F20</f>
        <v>6.2</v>
      </c>
      <c r="Y913" s="90">
        <f>'HR-nøgletal_lønsum'!G20</f>
        <v>10</v>
      </c>
      <c r="Z913" s="91">
        <f>Årsværk_Pers.kat!I21</f>
        <v>74.128669999999985</v>
      </c>
      <c r="AA913" s="91">
        <f>Årsværk_Pers.kat!O21</f>
        <v>75.042900000000003</v>
      </c>
      <c r="AB913" s="90">
        <f>Årsværk_Pers.kat!D21</f>
        <v>20.782039999999999</v>
      </c>
      <c r="AC913" s="90">
        <f>Årsværk_Pers.kat!J21</f>
        <v>20.66863</v>
      </c>
      <c r="AD913" s="90">
        <f>Årsværk_Pers.kat!E21</f>
        <v>43.46331</v>
      </c>
      <c r="AE913" s="90">
        <f>Årsværk_Pers.kat!K21</f>
        <v>45.381079999999997</v>
      </c>
      <c r="AF913" s="84">
        <f>'HR-nøgletal_lønsum'!H20</f>
        <v>42.4366734456</v>
      </c>
      <c r="AG913" s="84">
        <f>'HR-nøgletal_lønsum'!I20</f>
        <v>43.195984320000001</v>
      </c>
    </row>
    <row r="914" spans="1:34" s="81" customFormat="1" x14ac:dyDescent="0.2">
      <c r="A914" s="50" t="s">
        <v>17</v>
      </c>
      <c r="B914" s="84">
        <f>'Produkt.SAML.'!D21</f>
        <v>87.087594710395393</v>
      </c>
      <c r="C914" s="84">
        <f>'Produkt.SAML.'!E21</f>
        <v>86.345652149679111</v>
      </c>
      <c r="D914" s="84">
        <f>Produkt.JUR!D21</f>
        <v>86.463999999999999</v>
      </c>
      <c r="E914" s="84">
        <f>Produkt.JUR!E21</f>
        <v>88.480822159931819</v>
      </c>
      <c r="F914" s="84">
        <f>Produkt.KON!D21</f>
        <v>96.834370367655865</v>
      </c>
      <c r="G914" s="84">
        <f>Produkt.KON!E21</f>
        <v>95.550807335456454</v>
      </c>
      <c r="H914" s="85">
        <f>'Generel ledelse_Adm.'!I105</f>
        <v>0.19146513175052862</v>
      </c>
      <c r="I914" s="85">
        <f>'Generel ledelse_Adm.'!J105</f>
        <v>0.20873628796913063</v>
      </c>
      <c r="J914" s="86">
        <f>Sagstid.Straf!F21</f>
        <v>141.6</v>
      </c>
      <c r="K914" s="86">
        <f>Sagstid.Straf!G21</f>
        <v>154</v>
      </c>
      <c r="L914" s="87">
        <f>Sagstid.Civil!D21</f>
        <v>558</v>
      </c>
      <c r="M914" s="87">
        <f>Sagstid.Civil!E21</f>
        <v>517</v>
      </c>
      <c r="N914" s="87">
        <f>Sagstid.Foged!D21</f>
        <v>88.6</v>
      </c>
      <c r="O914" s="87">
        <f>Sagstid.Foged!E21</f>
        <v>95</v>
      </c>
      <c r="P914" s="87">
        <f>Sagstid.Skifte!D21</f>
        <v>44</v>
      </c>
      <c r="Q914" s="87">
        <f>Sagstid.Skifte!E21</f>
        <v>46</v>
      </c>
      <c r="R914" s="88">
        <f>Målopf.VVV!D23</f>
        <v>0.42</v>
      </c>
      <c r="S914" s="88">
        <f>Målopf.VVV!E23</f>
        <v>0.57999999999999996</v>
      </c>
      <c r="T914" s="89">
        <f>Målopf.VVV!F23</f>
        <v>0.5</v>
      </c>
      <c r="U914" s="89">
        <f>Målopf.VVV!G23</f>
        <v>0.63</v>
      </c>
      <c r="V914" s="90">
        <f>'HR-nøgletal_lønsum'!D21</f>
        <v>4.7</v>
      </c>
      <c r="W914" s="90">
        <f>'HR-nøgletal_lønsum'!E21</f>
        <v>9.5</v>
      </c>
      <c r="X914" s="90">
        <f>'HR-nøgletal_lønsum'!F21</f>
        <v>4.8</v>
      </c>
      <c r="Y914" s="90">
        <f>'HR-nøgletal_lønsum'!G21</f>
        <v>13.6</v>
      </c>
      <c r="Z914" s="91">
        <f>Årsværk_Pers.kat!I22</f>
        <v>39.252709999999993</v>
      </c>
      <c r="AA914" s="91">
        <f>Årsværk_Pers.kat!O22</f>
        <v>38.628960000000006</v>
      </c>
      <c r="AB914" s="90">
        <f>Årsværk_Pers.kat!D22</f>
        <v>11.11692</v>
      </c>
      <c r="AC914" s="90">
        <f>Årsværk_Pers.kat!J22</f>
        <v>10.47298</v>
      </c>
      <c r="AD914" s="90">
        <f>Årsværk_Pers.kat!E22</f>
        <v>20.929179999999999</v>
      </c>
      <c r="AE914" s="90">
        <f>Årsværk_Pers.kat!K22</f>
        <v>20.73733</v>
      </c>
      <c r="AF914" s="84">
        <f>'HR-nøgletal_lønsum'!H21</f>
        <v>21.735337659840003</v>
      </c>
      <c r="AG914" s="84">
        <f>'HR-nøgletal_lønsum'!I21</f>
        <v>21.309513630000001</v>
      </c>
    </row>
    <row r="915" spans="1:34" s="81" customFormat="1" x14ac:dyDescent="0.2">
      <c r="A915" s="50" t="s">
        <v>18</v>
      </c>
      <c r="B915" s="84">
        <f>'Produkt.SAML.'!D22</f>
        <v>103.63893445548938</v>
      </c>
      <c r="C915" s="84">
        <f>'Produkt.SAML.'!E22</f>
        <v>89.472251577299616</v>
      </c>
      <c r="D915" s="84">
        <f>Produkt.JUR!D22</f>
        <v>111.35299999999999</v>
      </c>
      <c r="E915" s="84">
        <f>Produkt.JUR!E22</f>
        <v>96.267044017810207</v>
      </c>
      <c r="F915" s="84">
        <f>Produkt.KON!D22</f>
        <v>97.75699181708039</v>
      </c>
      <c r="G915" s="84">
        <f>Produkt.KON!E22</f>
        <v>82.566963212380571</v>
      </c>
      <c r="H915" s="85">
        <f>'Generel ledelse_Adm.'!I112</f>
        <v>0.18688715316512855</v>
      </c>
      <c r="I915" s="85">
        <f>'Generel ledelse_Adm.'!J112</f>
        <v>0.17842310013306489</v>
      </c>
      <c r="J915" s="86">
        <f>Sagstid.Straf!F22</f>
        <v>127.6</v>
      </c>
      <c r="K915" s="86">
        <f>Sagstid.Straf!G22</f>
        <v>103</v>
      </c>
      <c r="L915" s="87">
        <f>Sagstid.Civil!D22</f>
        <v>433</v>
      </c>
      <c r="M915" s="87">
        <f>Sagstid.Civil!E22</f>
        <v>425</v>
      </c>
      <c r="N915" s="87">
        <f>Sagstid.Foged!D22</f>
        <v>78.099999999999994</v>
      </c>
      <c r="O915" s="87">
        <f>Sagstid.Foged!E22</f>
        <v>67</v>
      </c>
      <c r="P915" s="87">
        <f>Sagstid.Skifte!D22</f>
        <v>38</v>
      </c>
      <c r="Q915" s="87">
        <f>Sagstid.Skifte!E22</f>
        <v>33</v>
      </c>
      <c r="R915" s="88">
        <f>Målopf.VVV!D24</f>
        <v>0.6</v>
      </c>
      <c r="S915" s="88">
        <f>Målopf.VVV!E24</f>
        <v>0.46</v>
      </c>
      <c r="T915" s="89">
        <f>Målopf.VVV!F24</f>
        <v>0.78</v>
      </c>
      <c r="U915" s="89">
        <f>Målopf.VVV!G24</f>
        <v>0.6</v>
      </c>
      <c r="V915" s="90">
        <f>'HR-nøgletal_lønsum'!D22</f>
        <v>9.4</v>
      </c>
      <c r="W915" s="90">
        <f>'HR-nøgletal_lønsum'!E22</f>
        <v>8.5</v>
      </c>
      <c r="X915" s="90">
        <f>'HR-nøgletal_lønsum'!F22</f>
        <v>6.2</v>
      </c>
      <c r="Y915" s="90">
        <f>'HR-nøgletal_lønsum'!G22</f>
        <v>11.7</v>
      </c>
      <c r="Z915" s="91">
        <f>Årsværk_Pers.kat!I23</f>
        <v>49.942590000000003</v>
      </c>
      <c r="AA915" s="91">
        <f>Årsværk_Pers.kat!O23</f>
        <v>49.304930000000006</v>
      </c>
      <c r="AB915" s="90">
        <f>Årsværk_Pers.kat!D23</f>
        <v>13.183870000000001</v>
      </c>
      <c r="AC915" s="90">
        <f>Årsværk_Pers.kat!J23</f>
        <v>13.074020000000001</v>
      </c>
      <c r="AD915" s="90">
        <f>Årsværk_Pers.kat!E23</f>
        <v>30.955839999999998</v>
      </c>
      <c r="AE915" s="90">
        <f>Årsværk_Pers.kat!K23</f>
        <v>31.18948</v>
      </c>
      <c r="AF915" s="84">
        <f>'HR-nøgletal_lønsum'!H22</f>
        <v>28.680269184</v>
      </c>
      <c r="AG915" s="84">
        <f>'HR-nøgletal_lønsum'!I22</f>
        <v>27.48744486</v>
      </c>
    </row>
    <row r="916" spans="1:34" s="81" customFormat="1" x14ac:dyDescent="0.2">
      <c r="A916" s="50" t="s">
        <v>19</v>
      </c>
      <c r="B916" s="84">
        <f>'Produkt.SAML.'!D23</f>
        <v>100.90870584639198</v>
      </c>
      <c r="C916" s="84">
        <f>'Produkt.SAML.'!E23</f>
        <v>86.560895248985545</v>
      </c>
      <c r="D916" s="84">
        <f>Produkt.JUR!D23</f>
        <v>105.688</v>
      </c>
      <c r="E916" s="84">
        <f>Produkt.JUR!E23</f>
        <v>94.898304489652602</v>
      </c>
      <c r="F916" s="84">
        <f>Produkt.KON!D23</f>
        <v>95.073527055847293</v>
      </c>
      <c r="G916" s="84">
        <f>Produkt.KON!E23</f>
        <v>80.632714794244052</v>
      </c>
      <c r="H916" s="85">
        <f>'Generel ledelse_Adm.'!I119</f>
        <v>0.18077415935178093</v>
      </c>
      <c r="I916" s="85">
        <f>'Generel ledelse_Adm.'!J119</f>
        <v>0.20061782523270022</v>
      </c>
      <c r="J916" s="86">
        <f>Sagstid.Straf!F23</f>
        <v>138.5</v>
      </c>
      <c r="K916" s="86">
        <f>Sagstid.Straf!G23</f>
        <v>139</v>
      </c>
      <c r="L916" s="87">
        <f>Sagstid.Civil!D23</f>
        <v>516</v>
      </c>
      <c r="M916" s="87">
        <f>Sagstid.Civil!E23</f>
        <v>571</v>
      </c>
      <c r="N916" s="87">
        <f>Sagstid.Foged!D23</f>
        <v>88.3</v>
      </c>
      <c r="O916" s="87">
        <f>Sagstid.Foged!E23</f>
        <v>82</v>
      </c>
      <c r="P916" s="87">
        <f>Sagstid.Skifte!D23</f>
        <v>48</v>
      </c>
      <c r="Q916" s="87">
        <f>Sagstid.Skifte!E23</f>
        <v>37</v>
      </c>
      <c r="R916" s="88">
        <f>Målopf.VVV!D25</f>
        <v>0.55000000000000004</v>
      </c>
      <c r="S916" s="88">
        <f>Målopf.VVV!E25</f>
        <v>0.41</v>
      </c>
      <c r="T916" s="89">
        <f>Målopf.VVV!F25</f>
        <v>0.35</v>
      </c>
      <c r="U916" s="89">
        <f>Målopf.VVV!G25</f>
        <v>0.6</v>
      </c>
      <c r="V916" s="90">
        <f>'HR-nøgletal_lønsum'!D23</f>
        <v>13.9</v>
      </c>
      <c r="W916" s="90">
        <f>'HR-nøgletal_lønsum'!E23</f>
        <v>11.3</v>
      </c>
      <c r="X916" s="90">
        <f>'HR-nøgletal_lønsum'!F23</f>
        <v>7.9</v>
      </c>
      <c r="Y916" s="90">
        <f>'HR-nøgletal_lønsum'!G23</f>
        <v>12</v>
      </c>
      <c r="Z916" s="91">
        <f>Årsværk_Pers.kat!I24</f>
        <v>65.236400000000003</v>
      </c>
      <c r="AA916" s="91">
        <f>Årsværk_Pers.kat!O24</f>
        <v>67.690039999999996</v>
      </c>
      <c r="AB916" s="90">
        <f>Årsværk_Pers.kat!D24</f>
        <v>18.08201</v>
      </c>
      <c r="AC916" s="90">
        <f>Årsværk_Pers.kat!J24</f>
        <v>17.017140000000001</v>
      </c>
      <c r="AD916" s="90">
        <f>Årsværk_Pers.kat!E24</f>
        <v>38.76549</v>
      </c>
      <c r="AE916" s="90">
        <f>Årsværk_Pers.kat!K24</f>
        <v>40.357410000000002</v>
      </c>
      <c r="AF916" s="84">
        <f>'HR-nøgletal_lønsum'!H23</f>
        <v>35.489273006879998</v>
      </c>
      <c r="AG916" s="84">
        <f>'HR-nøgletal_lønsum'!I23</f>
        <v>35.473561859999997</v>
      </c>
    </row>
    <row r="917" spans="1:34" s="81" customFormat="1" x14ac:dyDescent="0.2">
      <c r="A917" s="50" t="s">
        <v>20</v>
      </c>
      <c r="B917" s="84">
        <f>'Produkt.SAML.'!D24</f>
        <v>99.04418241235517</v>
      </c>
      <c r="C917" s="84">
        <f>'Produkt.SAML.'!E24</f>
        <v>94.294371713497796</v>
      </c>
      <c r="D917" s="84">
        <f>Produkt.JUR!D24</f>
        <v>98.558999999999997</v>
      </c>
      <c r="E917" s="84">
        <f>Produkt.JUR!E24</f>
        <v>99.685437195651232</v>
      </c>
      <c r="F917" s="84">
        <f>Produkt.KON!D24</f>
        <v>102.39366510259076</v>
      </c>
      <c r="G917" s="84">
        <f>Produkt.KON!E24</f>
        <v>91.032420359488725</v>
      </c>
      <c r="H917" s="85">
        <f>'Generel ledelse_Adm.'!I126</f>
        <v>0.1309449188670066</v>
      </c>
      <c r="I917" s="85">
        <f>'Generel ledelse_Adm.'!J126</f>
        <v>0.15417563709918852</v>
      </c>
      <c r="J917" s="86">
        <f>Sagstid.Straf!F24</f>
        <v>139</v>
      </c>
      <c r="K917" s="86">
        <f>Sagstid.Straf!G24</f>
        <v>202</v>
      </c>
      <c r="L917" s="87">
        <f>Sagstid.Civil!D24</f>
        <v>560</v>
      </c>
      <c r="M917" s="87">
        <f>Sagstid.Civil!E24</f>
        <v>612</v>
      </c>
      <c r="N917" s="87">
        <f>Sagstid.Foged!D24</f>
        <v>84.7</v>
      </c>
      <c r="O917" s="87">
        <f>Sagstid.Foged!E24</f>
        <v>75</v>
      </c>
      <c r="P917" s="87">
        <f>Sagstid.Skifte!D24</f>
        <v>57</v>
      </c>
      <c r="Q917" s="87">
        <f>Sagstid.Skifte!E24</f>
        <v>32</v>
      </c>
      <c r="R917" s="88">
        <f>Målopf.VVV!D26</f>
        <v>0.61</v>
      </c>
      <c r="S917" s="88">
        <f>Målopf.VVV!E26</f>
        <v>0.28999999999999998</v>
      </c>
      <c r="T917" s="89">
        <f>Målopf.VVV!F26</f>
        <v>0.44</v>
      </c>
      <c r="U917" s="89">
        <f>Målopf.VVV!G26</f>
        <v>0.5</v>
      </c>
      <c r="V917" s="90">
        <f>'HR-nøgletal_lønsum'!D24</f>
        <v>9.8000000000000007</v>
      </c>
      <c r="W917" s="90">
        <f>'HR-nøgletal_lønsum'!E24</f>
        <v>12.5</v>
      </c>
      <c r="X917" s="90">
        <f>'HR-nøgletal_lønsum'!F24</f>
        <v>4.5</v>
      </c>
      <c r="Y917" s="90">
        <f>'HR-nøgletal_lønsum'!G24</f>
        <v>7</v>
      </c>
      <c r="Z917" s="91">
        <f>Årsværk_Pers.kat!I25</f>
        <v>42.436749999999996</v>
      </c>
      <c r="AA917" s="91">
        <f>Årsværk_Pers.kat!O25</f>
        <v>41.959679999999992</v>
      </c>
      <c r="AB917" s="90">
        <f>Årsværk_Pers.kat!D25</f>
        <v>11.30261</v>
      </c>
      <c r="AC917" s="90">
        <f>Årsværk_Pers.kat!J25</f>
        <v>11.642580000000001</v>
      </c>
      <c r="AD917" s="90">
        <f>Årsværk_Pers.kat!E25</f>
        <v>23.35397</v>
      </c>
      <c r="AE917" s="90">
        <f>Årsværk_Pers.kat!K25</f>
        <v>24.007529999999999</v>
      </c>
      <c r="AF917" s="84">
        <f>'HR-nøgletal_lønsum'!H24</f>
        <v>23.088979559519998</v>
      </c>
      <c r="AG917" s="84">
        <f>'HR-nøgletal_lønsum'!I24</f>
        <v>24.05685282</v>
      </c>
    </row>
    <row r="918" spans="1:34" s="81" customFormat="1" x14ac:dyDescent="0.2">
      <c r="A918" s="50" t="s">
        <v>21</v>
      </c>
      <c r="B918" s="84">
        <f>'Produkt.SAML.'!D25</f>
        <v>108.38722237505473</v>
      </c>
      <c r="C918" s="84">
        <f>'Produkt.SAML.'!E25</f>
        <v>102.83963937322578</v>
      </c>
      <c r="D918" s="84">
        <f>Produkt.JUR!D25</f>
        <v>114.51300000000001</v>
      </c>
      <c r="E918" s="84">
        <f>Produkt.JUR!E25</f>
        <v>111.33694121171887</v>
      </c>
      <c r="F918" s="84">
        <f>Produkt.KON!D25</f>
        <v>94.205700377974026</v>
      </c>
      <c r="G918" s="84">
        <f>Produkt.KON!E25</f>
        <v>87.272140928625134</v>
      </c>
      <c r="H918" s="85">
        <f>'Generel ledelse_Adm.'!I133</f>
        <v>0.14709828906198003</v>
      </c>
      <c r="I918" s="85">
        <f>'Generel ledelse_Adm.'!J133</f>
        <v>0.17523553263083191</v>
      </c>
      <c r="J918" s="86">
        <f>Sagstid.Straf!F25</f>
        <v>123.4</v>
      </c>
      <c r="K918" s="86">
        <f>Sagstid.Straf!G25</f>
        <v>181</v>
      </c>
      <c r="L918" s="87">
        <f>Sagstid.Civil!D25</f>
        <v>516</v>
      </c>
      <c r="M918" s="87">
        <f>Sagstid.Civil!E25</f>
        <v>646</v>
      </c>
      <c r="N918" s="87">
        <f>Sagstid.Foged!D25</f>
        <v>69.400000000000006</v>
      </c>
      <c r="O918" s="87">
        <f>Sagstid.Foged!E25</f>
        <v>67</v>
      </c>
      <c r="P918" s="87">
        <f>Sagstid.Skifte!D25</f>
        <v>46</v>
      </c>
      <c r="Q918" s="87">
        <f>Sagstid.Skifte!E25</f>
        <v>41</v>
      </c>
      <c r="R918" s="88">
        <f>Målopf.VVV!D27</f>
        <v>0.52</v>
      </c>
      <c r="S918" s="88">
        <f>Målopf.VVV!E27</f>
        <v>0.12</v>
      </c>
      <c r="T918" s="89">
        <f>Målopf.VVV!F27</f>
        <v>0.3</v>
      </c>
      <c r="U918" s="89">
        <f>Målopf.VVV!G27</f>
        <v>0.3</v>
      </c>
      <c r="V918" s="90">
        <f>'HR-nøgletal_lønsum'!D25</f>
        <v>5.7</v>
      </c>
      <c r="W918" s="90">
        <f>'HR-nøgletal_lønsum'!E25</f>
        <v>8.4</v>
      </c>
      <c r="X918" s="90">
        <f>'HR-nøgletal_lønsum'!F25</f>
        <v>4.5</v>
      </c>
      <c r="Y918" s="90">
        <f>'HR-nøgletal_lønsum'!G25</f>
        <v>4.5</v>
      </c>
      <c r="Z918" s="91">
        <f>Årsværk_Pers.kat!I26</f>
        <v>63.41581</v>
      </c>
      <c r="AA918" s="91">
        <f>Årsværk_Pers.kat!O26</f>
        <v>66.392060000000015</v>
      </c>
      <c r="AB918" s="90">
        <f>Årsværk_Pers.kat!D26</f>
        <v>17.955860000000001</v>
      </c>
      <c r="AC918" s="90">
        <f>Årsværk_Pers.kat!J26</f>
        <v>19.3736</v>
      </c>
      <c r="AD918" s="90">
        <f>Årsværk_Pers.kat!E26</f>
        <v>39.901119999999999</v>
      </c>
      <c r="AE918" s="90">
        <f>Årsværk_Pers.kat!K26</f>
        <v>42.450650000000003</v>
      </c>
      <c r="AF918" s="84">
        <f>'HR-nøgletal_lønsum'!H25</f>
        <v>38.195362497599994</v>
      </c>
      <c r="AG918" s="84">
        <f>'HR-nøgletal_lønsum'!I25</f>
        <v>40.773003000000003</v>
      </c>
    </row>
    <row r="919" spans="1:34" s="81" customFormat="1" x14ac:dyDescent="0.2">
      <c r="A919" s="50" t="s">
        <v>22</v>
      </c>
      <c r="B919" s="84">
        <f>'Produkt.SAML.'!D26</f>
        <v>88.989680509367702</v>
      </c>
      <c r="C919" s="84">
        <f>'Produkt.SAML.'!E26</f>
        <v>96.841698717007944</v>
      </c>
      <c r="D919" s="84">
        <f>Produkt.JUR!D26</f>
        <v>87.125</v>
      </c>
      <c r="E919" s="84">
        <f>Produkt.JUR!E26</f>
        <v>97.770244871510926</v>
      </c>
      <c r="F919" s="84">
        <f>Produkt.KON!D26</f>
        <v>97.745896561632577</v>
      </c>
      <c r="G919" s="84">
        <f>Produkt.KON!E26</f>
        <v>104.22893370148462</v>
      </c>
      <c r="H919" s="85">
        <f>'Generel ledelse_Adm.'!I140</f>
        <v>0.15923665370099047</v>
      </c>
      <c r="I919" s="85">
        <f>'Generel ledelse_Adm.'!J140</f>
        <v>0.15626507775865792</v>
      </c>
      <c r="J919" s="86">
        <f>Sagstid.Straf!F26</f>
        <v>182.2</v>
      </c>
      <c r="K919" s="86">
        <f>Sagstid.Straf!G26</f>
        <v>181</v>
      </c>
      <c r="L919" s="87">
        <f>Sagstid.Civil!D26</f>
        <v>484</v>
      </c>
      <c r="M919" s="87">
        <f>Sagstid.Civil!E26</f>
        <v>535</v>
      </c>
      <c r="N919" s="87">
        <f>Sagstid.Foged!D26</f>
        <v>89.3</v>
      </c>
      <c r="O919" s="87">
        <f>Sagstid.Foged!E26</f>
        <v>175</v>
      </c>
      <c r="P919" s="87">
        <f>Sagstid.Skifte!D26</f>
        <v>41</v>
      </c>
      <c r="Q919" s="87">
        <f>Sagstid.Skifte!E26</f>
        <v>37</v>
      </c>
      <c r="R919" s="88">
        <f>Målopf.VVV!D28</f>
        <v>0.43</v>
      </c>
      <c r="S919" s="88">
        <f>Målopf.VVV!E28</f>
        <v>0.27</v>
      </c>
      <c r="T919" s="89">
        <f>Målopf.VVV!F28</f>
        <v>0.15</v>
      </c>
      <c r="U919" s="89">
        <f>Målopf.VVV!G28</f>
        <v>0.27</v>
      </c>
      <c r="V919" s="90">
        <f>'HR-nøgletal_lønsum'!D26</f>
        <v>17</v>
      </c>
      <c r="W919" s="90">
        <f>'HR-nøgletal_lønsum'!E26</f>
        <v>19.2</v>
      </c>
      <c r="X919" s="90">
        <f>'HR-nøgletal_lønsum'!F26</f>
        <v>11.2</v>
      </c>
      <c r="Y919" s="90">
        <f>'HR-nøgletal_lønsum'!G26</f>
        <v>15.1</v>
      </c>
      <c r="Z919" s="91">
        <f>Årsværk_Pers.kat!I27</f>
        <v>45.748400000000004</v>
      </c>
      <c r="AA919" s="91">
        <f>Årsværk_Pers.kat!O27</f>
        <v>42.328689999999995</v>
      </c>
      <c r="AB919" s="90">
        <f>Årsværk_Pers.kat!D27</f>
        <v>13.022449999999999</v>
      </c>
      <c r="AC919" s="90">
        <f>Årsværk_Pers.kat!J27</f>
        <v>11.758900000000001</v>
      </c>
      <c r="AD919" s="90">
        <f>Årsværk_Pers.kat!E27</f>
        <v>22.477029999999999</v>
      </c>
      <c r="AE919" s="90">
        <f>Årsværk_Pers.kat!K27</f>
        <v>21.23272</v>
      </c>
      <c r="AF919" s="84">
        <f>'HR-nøgletal_lønsum'!H26</f>
        <v>25.966158936479999</v>
      </c>
      <c r="AG919" s="84">
        <f>'HR-nøgletal_lønsum'!I26</f>
        <v>24.269895130000002</v>
      </c>
    </row>
    <row r="920" spans="1:34" s="81" customFormat="1" x14ac:dyDescent="0.2">
      <c r="A920" s="50" t="s">
        <v>23</v>
      </c>
      <c r="B920" s="84">
        <f>'Produkt.SAML.'!D27</f>
        <v>94.369634753069846</v>
      </c>
      <c r="C920" s="84">
        <f>'Produkt.SAML.'!E27</f>
        <v>89.047057241455661</v>
      </c>
      <c r="D920" s="84">
        <f>Produkt.JUR!D27</f>
        <v>89.738</v>
      </c>
      <c r="E920" s="84">
        <f>Produkt.JUR!E27</f>
        <v>84.929197680342668</v>
      </c>
      <c r="F920" s="84">
        <f>Produkt.KON!D27</f>
        <v>98.705281194217676</v>
      </c>
      <c r="G920" s="84">
        <f>Produkt.KON!E27</f>
        <v>96.159935379599446</v>
      </c>
      <c r="H920" s="85">
        <f>'Generel ledelse_Adm.'!I147</f>
        <v>0.16573316486322553</v>
      </c>
      <c r="I920" s="85">
        <f>'Generel ledelse_Adm.'!J147</f>
        <v>0.18311539458080175</v>
      </c>
      <c r="J920" s="86">
        <f>Sagstid.Straf!F27</f>
        <v>166.6</v>
      </c>
      <c r="K920" s="86">
        <f>Sagstid.Straf!G27</f>
        <v>190</v>
      </c>
      <c r="L920" s="87">
        <f>Sagstid.Civil!D27</f>
        <v>583</v>
      </c>
      <c r="M920" s="87">
        <f>Sagstid.Civil!E27</f>
        <v>651</v>
      </c>
      <c r="N920" s="87">
        <f>Sagstid.Foged!D27</f>
        <v>84.4</v>
      </c>
      <c r="O920" s="87">
        <f>Sagstid.Foged!E27</f>
        <v>115</v>
      </c>
      <c r="P920" s="87">
        <f>Sagstid.Skifte!D27</f>
        <v>33</v>
      </c>
      <c r="Q920" s="87">
        <f>Sagstid.Skifte!E27</f>
        <v>40</v>
      </c>
      <c r="R920" s="88">
        <f>Målopf.VVV!D29</f>
        <v>0.4</v>
      </c>
      <c r="S920" s="88">
        <f>Målopf.VVV!E29</f>
        <v>0.36</v>
      </c>
      <c r="T920" s="89">
        <f>Målopf.VVV!F29</f>
        <v>0.11</v>
      </c>
      <c r="U920" s="89">
        <f>Målopf.VVV!G29</f>
        <v>0.33</v>
      </c>
      <c r="V920" s="90">
        <f>'HR-nøgletal_lønsum'!D27</f>
        <v>10</v>
      </c>
      <c r="W920" s="90">
        <f>'HR-nøgletal_lønsum'!E27</f>
        <v>20.6</v>
      </c>
      <c r="X920" s="90">
        <f>'HR-nøgletal_lønsum'!F27</f>
        <v>3.2</v>
      </c>
      <c r="Y920" s="90">
        <f>'HR-nøgletal_lønsum'!G27</f>
        <v>18.100000000000001</v>
      </c>
      <c r="Z920" s="91">
        <f>Årsværk_Pers.kat!I28</f>
        <v>42.564319999999995</v>
      </c>
      <c r="AA920" s="91">
        <f>Årsværk_Pers.kat!O28</f>
        <v>41.996189999999991</v>
      </c>
      <c r="AB920" s="90">
        <f>Årsværk_Pers.kat!D28</f>
        <v>12.61984</v>
      </c>
      <c r="AC920" s="90">
        <f>Årsværk_Pers.kat!J28</f>
        <v>13.130240000000001</v>
      </c>
      <c r="AD920" s="90">
        <f>Årsværk_Pers.kat!E28</f>
        <v>22.789370000000002</v>
      </c>
      <c r="AE920" s="90">
        <f>Årsværk_Pers.kat!K28</f>
        <v>21.733149999999998</v>
      </c>
      <c r="AF920" s="84">
        <f>'HR-nøgletal_lønsum'!H27</f>
        <v>23.260813863840003</v>
      </c>
      <c r="AG920" s="84">
        <f>'HR-nøgletal_lønsum'!I27</f>
        <v>23.93496369</v>
      </c>
    </row>
    <row r="921" spans="1:34" s="81" customFormat="1" x14ac:dyDescent="0.2">
      <c r="A921" s="50" t="s">
        <v>24</v>
      </c>
      <c r="B921" s="84">
        <f>'Produkt.SAML.'!D28</f>
        <v>92.442812726963226</v>
      </c>
      <c r="C921" s="84">
        <f>'Produkt.SAML.'!E28</f>
        <v>86.652081012512966</v>
      </c>
      <c r="D921" s="84">
        <f>Produkt.JUR!D28</f>
        <v>85.236000000000004</v>
      </c>
      <c r="E921" s="84">
        <f>Produkt.JUR!E28</f>
        <v>82.173336873153673</v>
      </c>
      <c r="F921" s="84">
        <f>Produkt.KON!D28</f>
        <v>100.97080112989954</v>
      </c>
      <c r="G921" s="84">
        <f>Produkt.KON!E28</f>
        <v>93.585977956659477</v>
      </c>
      <c r="H921" s="85">
        <f>'Generel ledelse_Adm.'!I154</f>
        <v>0.17443955841854389</v>
      </c>
      <c r="I921" s="85">
        <f>'Generel ledelse_Adm.'!J154</f>
        <v>0.19202847857078048</v>
      </c>
      <c r="J921" s="86">
        <f>Sagstid.Straf!F28</f>
        <v>167.5</v>
      </c>
      <c r="K921" s="86">
        <f>Sagstid.Straf!G28</f>
        <v>164</v>
      </c>
      <c r="L921" s="87">
        <f>Sagstid.Civil!D28</f>
        <v>562</v>
      </c>
      <c r="M921" s="87">
        <f>Sagstid.Civil!E28</f>
        <v>526</v>
      </c>
      <c r="N921" s="87">
        <f>Sagstid.Foged!D28</f>
        <v>59.1</v>
      </c>
      <c r="O921" s="87">
        <f>Sagstid.Foged!E28</f>
        <v>67</v>
      </c>
      <c r="P921" s="87">
        <f>Sagstid.Skifte!D28</f>
        <v>49</v>
      </c>
      <c r="Q921" s="87">
        <f>Sagstid.Skifte!E28</f>
        <v>39</v>
      </c>
      <c r="R921" s="88">
        <f>Målopf.VVV!D30</f>
        <v>0.51</v>
      </c>
      <c r="S921" s="88">
        <f>Målopf.VVV!E30</f>
        <v>0.39</v>
      </c>
      <c r="T921" s="89">
        <f>Målopf.VVV!F30</f>
        <v>0.3</v>
      </c>
      <c r="U921" s="89">
        <f>Målopf.VVV!G30</f>
        <v>0</v>
      </c>
      <c r="V921" s="90">
        <f>'HR-nøgletal_lønsum'!D28</f>
        <v>18.100000000000001</v>
      </c>
      <c r="W921" s="90">
        <f>'HR-nøgletal_lønsum'!E28</f>
        <v>15.1</v>
      </c>
      <c r="X921" s="90">
        <f>'HR-nøgletal_lønsum'!F28</f>
        <v>5.9</v>
      </c>
      <c r="Y921" s="90">
        <f>'HR-nøgletal_lønsum'!G28</f>
        <v>10.8</v>
      </c>
      <c r="Z921" s="91">
        <f>Årsværk_Pers.kat!I29</f>
        <v>46.653569999999995</v>
      </c>
      <c r="AA921" s="91">
        <f>Årsværk_Pers.kat!O29</f>
        <v>47.863239999999998</v>
      </c>
      <c r="AB921" s="90">
        <f>Årsværk_Pers.kat!D29</f>
        <v>14.61195</v>
      </c>
      <c r="AC921" s="90">
        <f>Årsværk_Pers.kat!J29</f>
        <v>14.293229999999999</v>
      </c>
      <c r="AD921" s="90">
        <f>Årsværk_Pers.kat!E29</f>
        <v>25.48075</v>
      </c>
      <c r="AE921" s="90">
        <f>Årsværk_Pers.kat!K29</f>
        <v>25.938649999999999</v>
      </c>
      <c r="AF921" s="84">
        <f>'HR-nøgletal_lønsum'!H28</f>
        <v>28.566758233440005</v>
      </c>
      <c r="AG921" s="84">
        <f>'HR-nøgletal_lønsum'!I28</f>
        <v>28.209686869999999</v>
      </c>
    </row>
    <row r="922" spans="1:34" s="81" customFormat="1" x14ac:dyDescent="0.2">
      <c r="A922" s="50" t="s">
        <v>25</v>
      </c>
      <c r="B922" s="84">
        <f>'Produkt.SAML.'!D29</f>
        <v>94.275808475693935</v>
      </c>
      <c r="C922" s="84">
        <f>'Produkt.SAML.'!E29</f>
        <v>93.218098840124242</v>
      </c>
      <c r="D922" s="84">
        <f>Produkt.JUR!D29</f>
        <v>89.932000000000002</v>
      </c>
      <c r="E922" s="84">
        <f>Produkt.JUR!E29</f>
        <v>89.770491265420532</v>
      </c>
      <c r="F922" s="84">
        <f>Produkt.KON!D29</f>
        <v>101.37706340589013</v>
      </c>
      <c r="G922" s="84">
        <f>Produkt.KON!E29</f>
        <v>98.406171458769251</v>
      </c>
      <c r="H922" s="85">
        <f>'Generel ledelse_Adm.'!I161</f>
        <v>0.1631197887073495</v>
      </c>
      <c r="I922" s="85">
        <f>'Generel ledelse_Adm.'!J161</f>
        <v>0.14779884813700062</v>
      </c>
      <c r="J922" s="86">
        <f>Sagstid.Straf!F29</f>
        <v>219.1</v>
      </c>
      <c r="K922" s="86">
        <f>Sagstid.Straf!G29</f>
        <v>285</v>
      </c>
      <c r="L922" s="87">
        <f>Sagstid.Civil!D29</f>
        <v>559</v>
      </c>
      <c r="M922" s="87">
        <f>Sagstid.Civil!E29</f>
        <v>657</v>
      </c>
      <c r="N922" s="87">
        <f>Sagstid.Foged!D29</f>
        <v>159.9</v>
      </c>
      <c r="O922" s="87">
        <f>Sagstid.Foged!E29</f>
        <v>129</v>
      </c>
      <c r="P922" s="87">
        <f>Sagstid.Skifte!D29</f>
        <v>50</v>
      </c>
      <c r="Q922" s="87">
        <f>Sagstid.Skifte!E29</f>
        <v>52</v>
      </c>
      <c r="R922" s="88">
        <f>Målopf.VVV!D31</f>
        <v>0.28000000000000003</v>
      </c>
      <c r="S922" s="88">
        <f>Målopf.VVV!E31</f>
        <v>0.19</v>
      </c>
      <c r="T922" s="89">
        <f>Målopf.VVV!F31</f>
        <v>0.2</v>
      </c>
      <c r="U922" s="89">
        <f>Målopf.VVV!G31</f>
        <v>0</v>
      </c>
      <c r="V922" s="90">
        <f>'HR-nøgletal_lønsum'!D29</f>
        <v>9.9</v>
      </c>
      <c r="W922" s="90">
        <f>'HR-nøgletal_lønsum'!E29</f>
        <v>11.6</v>
      </c>
      <c r="X922" s="90">
        <f>'HR-nøgletal_lønsum'!F29</f>
        <v>10.1</v>
      </c>
      <c r="Y922" s="90">
        <f>'HR-nøgletal_lønsum'!G29</f>
        <v>10.4</v>
      </c>
      <c r="Z922" s="91">
        <f>Årsværk_Pers.kat!I30</f>
        <v>101.97016000000001</v>
      </c>
      <c r="AA922" s="91">
        <f>Årsværk_Pers.kat!O30</f>
        <v>103.80150999999999</v>
      </c>
      <c r="AB922" s="90">
        <f>Årsværk_Pers.kat!D30</f>
        <v>32.159059999999997</v>
      </c>
      <c r="AC922" s="90">
        <f>Årsværk_Pers.kat!J30</f>
        <v>32.929659999999998</v>
      </c>
      <c r="AD922" s="90">
        <f>Årsværk_Pers.kat!E30</f>
        <v>55.855710000000002</v>
      </c>
      <c r="AE922" s="90">
        <f>Årsværk_Pers.kat!K30</f>
        <v>57.232439999999997</v>
      </c>
      <c r="AF922" s="84">
        <f>'HR-nøgletal_lønsum'!H29</f>
        <v>60.180377977440003</v>
      </c>
      <c r="AG922" s="84">
        <f>'HR-nøgletal_lønsum'!I29</f>
        <v>62.198012157427399</v>
      </c>
    </row>
    <row r="923" spans="1:34" s="81" customFormat="1" x14ac:dyDescent="0.2">
      <c r="A923" s="50" t="s">
        <v>26</v>
      </c>
      <c r="B923" s="84">
        <f>'Produkt.SAML.'!D30</f>
        <v>86.567728049722248</v>
      </c>
      <c r="C923" s="84">
        <f>'Produkt.SAML.'!E30</f>
        <v>84.657830158920518</v>
      </c>
      <c r="D923" s="84">
        <f>Produkt.JUR!D30</f>
        <v>87.561000000000007</v>
      </c>
      <c r="E923" s="84">
        <f>Produkt.JUR!E30</f>
        <v>85.16575674016137</v>
      </c>
      <c r="F923" s="84">
        <f>Produkt.KON!D30</f>
        <v>86.06846362390344</v>
      </c>
      <c r="G923" s="84">
        <f>Produkt.KON!E30</f>
        <v>83.804698121558204</v>
      </c>
      <c r="H923" s="85">
        <f>'Generel ledelse_Adm.'!I168</f>
        <v>0.14276950015113124</v>
      </c>
      <c r="I923" s="85">
        <f>'Generel ledelse_Adm.'!J168</f>
        <v>0.11567997359823005</v>
      </c>
      <c r="J923" s="86">
        <f>Sagstid.Straf!F30</f>
        <v>138.80000000000001</v>
      </c>
      <c r="K923" s="86">
        <f>Sagstid.Straf!G30</f>
        <v>189</v>
      </c>
      <c r="L923" s="87">
        <f>Sagstid.Civil!D30</f>
        <v>537</v>
      </c>
      <c r="M923" s="87">
        <f>Sagstid.Civil!E30</f>
        <v>611</v>
      </c>
      <c r="N923" s="87">
        <f>Sagstid.Foged!D30</f>
        <v>131.4</v>
      </c>
      <c r="O923" s="87">
        <f>Sagstid.Foged!E30</f>
        <v>100</v>
      </c>
      <c r="P923" s="87">
        <f>Sagstid.Skifte!D30</f>
        <v>57</v>
      </c>
      <c r="Q923" s="87">
        <f>Sagstid.Skifte!E30</f>
        <v>60</v>
      </c>
      <c r="R923" s="88">
        <f>Målopf.VVV!D32</f>
        <v>0.45</v>
      </c>
      <c r="S923" s="88">
        <f>Målopf.VVV!E32</f>
        <v>0.1</v>
      </c>
      <c r="T923" s="89">
        <f>Målopf.VVV!F32</f>
        <v>0.36</v>
      </c>
      <c r="U923" s="89">
        <f>Målopf.VVV!G32</f>
        <v>0</v>
      </c>
      <c r="V923" s="90">
        <f>'HR-nøgletal_lønsum'!D30</f>
        <v>10.6</v>
      </c>
      <c r="W923" s="90">
        <f>'HR-nøgletal_lønsum'!E30</f>
        <v>15.8</v>
      </c>
      <c r="X923" s="90">
        <f>'HR-nøgletal_lønsum'!F30</f>
        <v>5.9</v>
      </c>
      <c r="Y923" s="90">
        <f>'HR-nøgletal_lønsum'!G30</f>
        <v>17.3</v>
      </c>
      <c r="Z923" s="91">
        <f>Årsværk_Pers.kat!I31</f>
        <v>83.534330000000011</v>
      </c>
      <c r="AA923" s="91">
        <f>Årsværk_Pers.kat!O31</f>
        <v>77.486429999999984</v>
      </c>
      <c r="AB923" s="90">
        <f>Årsværk_Pers.kat!D31</f>
        <v>24.929729999999999</v>
      </c>
      <c r="AC923" s="90">
        <f>Årsværk_Pers.kat!J31</f>
        <v>23.954360000000001</v>
      </c>
      <c r="AD923" s="90">
        <f>Årsværk_Pers.kat!E31</f>
        <v>45.596409999999999</v>
      </c>
      <c r="AE923" s="90">
        <f>Årsværk_Pers.kat!K31</f>
        <v>42.28933</v>
      </c>
      <c r="AF923" s="84">
        <f>'HR-nøgletal_lønsum'!H30</f>
        <v>48.710337096960004</v>
      </c>
      <c r="AG923" s="84">
        <f>'HR-nøgletal_lønsum'!I30</f>
        <v>46.596640700000002</v>
      </c>
    </row>
    <row r="924" spans="1:34" s="81" customFormat="1" x14ac:dyDescent="0.2">
      <c r="A924" s="50" t="s">
        <v>27</v>
      </c>
      <c r="B924" s="84">
        <f>'Produkt.SAML.'!D31</f>
        <v>92.080729714539856</v>
      </c>
      <c r="C924" s="84">
        <f>'Produkt.SAML.'!E31</f>
        <v>78.76953180989949</v>
      </c>
      <c r="D924" s="84">
        <f>Produkt.JUR!D31</f>
        <v>97.674999999999997</v>
      </c>
      <c r="E924" s="84">
        <f>Produkt.JUR!E31</f>
        <v>83.565604727957293</v>
      </c>
      <c r="F924" s="84">
        <f>Produkt.KON!D31</f>
        <v>83.023204653945811</v>
      </c>
      <c r="G924" s="84">
        <f>Produkt.KON!E31</f>
        <v>69.054412686062093</v>
      </c>
      <c r="H924" s="85">
        <f>'Generel ledelse_Adm.'!I175</f>
        <v>0.13905363415818975</v>
      </c>
      <c r="I924" s="85">
        <f>'Generel ledelse_Adm.'!J175</f>
        <v>0.14390940170689739</v>
      </c>
      <c r="J924" s="86">
        <f>Sagstid.Straf!F31</f>
        <v>174.6</v>
      </c>
      <c r="K924" s="86">
        <f>Sagstid.Straf!G31</f>
        <v>241</v>
      </c>
      <c r="L924" s="87">
        <f>Sagstid.Civil!D31</f>
        <v>534</v>
      </c>
      <c r="M924" s="87">
        <f>Sagstid.Civil!E31</f>
        <v>619</v>
      </c>
      <c r="N924" s="87">
        <f>Sagstid.Foged!D31</f>
        <v>87.6</v>
      </c>
      <c r="O924" s="87">
        <f>Sagstid.Foged!E31</f>
        <v>88</v>
      </c>
      <c r="P924" s="87">
        <f>Sagstid.Skifte!D31</f>
        <v>42</v>
      </c>
      <c r="Q924" s="87">
        <f>Sagstid.Skifte!E31</f>
        <v>41</v>
      </c>
      <c r="R924" s="88">
        <f>Målopf.VVV!D33</f>
        <v>0.44</v>
      </c>
      <c r="S924" s="88">
        <f>Målopf.VVV!E33</f>
        <v>0.43</v>
      </c>
      <c r="T924" s="89">
        <f>Målopf.VVV!F33</f>
        <v>0.41</v>
      </c>
      <c r="U924" s="89">
        <f>Målopf.VVV!G33</f>
        <v>0.19</v>
      </c>
      <c r="V924" s="90" t="str">
        <f>'HR-nøgletal_lønsum'!D31</f>
        <v>-</v>
      </c>
      <c r="W924" s="90">
        <f>'HR-nøgletal_lønsum'!E31</f>
        <v>12.3</v>
      </c>
      <c r="X924" s="90">
        <f>'HR-nøgletal_lønsum'!F31</f>
        <v>6.1</v>
      </c>
      <c r="Y924" s="90">
        <f>'HR-nøgletal_lønsum'!G31</f>
        <v>11</v>
      </c>
      <c r="Z924" s="91">
        <f>Årsværk_Pers.kat!I32</f>
        <v>189.51339000000002</v>
      </c>
      <c r="AA924" s="91">
        <f>Årsværk_Pers.kat!O32</f>
        <v>191.46937000000003</v>
      </c>
      <c r="AB924" s="90">
        <f>Årsværk_Pers.kat!D32</f>
        <v>59.59901</v>
      </c>
      <c r="AC924" s="90">
        <f>Årsværk_Pers.kat!J32</f>
        <v>60.185989999999997</v>
      </c>
      <c r="AD924" s="90">
        <f>Årsværk_Pers.kat!E32</f>
        <v>113.50507</v>
      </c>
      <c r="AE924" s="90">
        <f>Årsværk_Pers.kat!K32</f>
        <v>117.0377</v>
      </c>
      <c r="AF924" s="84">
        <f>'HR-nøgletal_lønsum'!H31</f>
        <v>123.10888435776</v>
      </c>
      <c r="AG924" s="84">
        <f>'HR-nøgletal_lønsum'!I31</f>
        <v>127.16641417</v>
      </c>
    </row>
    <row r="925" spans="1:34" s="81" customFormat="1" x14ac:dyDescent="0.2">
      <c r="A925" s="50" t="s">
        <v>28</v>
      </c>
      <c r="B925" s="84"/>
      <c r="C925" s="84"/>
      <c r="D925" s="84"/>
      <c r="E925" s="84"/>
      <c r="F925" s="84"/>
      <c r="G925" s="84"/>
      <c r="H925" s="85">
        <f>'Generel ledelse_Adm.'!I182</f>
        <v>0.29678973132843245</v>
      </c>
      <c r="I925" s="85">
        <f>'Generel ledelse_Adm.'!J182</f>
        <v>0.31829889698264052</v>
      </c>
      <c r="J925" s="86">
        <f>Sagstid.Straf!F32</f>
        <v>57.4</v>
      </c>
      <c r="K925" s="86">
        <f>Sagstid.Straf!G32</f>
        <v>76</v>
      </c>
      <c r="L925" s="87">
        <f>Sagstid.Civil!D32</f>
        <v>466</v>
      </c>
      <c r="M925" s="87">
        <f>Sagstid.Civil!E32</f>
        <v>267</v>
      </c>
      <c r="N925" s="87">
        <f>Sagstid.Foged!D32</f>
        <v>31.6</v>
      </c>
      <c r="O925" s="87">
        <f>Sagstid.Foged!E32</f>
        <v>27</v>
      </c>
      <c r="P925" s="87">
        <f>Sagstid.Skifte!D32</f>
        <v>23</v>
      </c>
      <c r="Q925" s="87">
        <f>Sagstid.Skifte!E32</f>
        <v>19</v>
      </c>
      <c r="R925" s="88">
        <f>Målopf.VVV!D34</f>
        <v>0.68</v>
      </c>
      <c r="S925" s="88">
        <f>Målopf.VVV!E34</f>
        <v>0.73</v>
      </c>
      <c r="T925" s="89">
        <f>Målopf.VVV!F34</f>
        <v>0</v>
      </c>
      <c r="U925" s="89">
        <f>Målopf.VVV!G34</f>
        <v>0.75</v>
      </c>
      <c r="V925" s="90">
        <f>'HR-nøgletal_lønsum'!D32</f>
        <v>7.1</v>
      </c>
      <c r="W925" s="90" t="str">
        <f>'HR-nøgletal_lønsum'!E32</f>
        <v>-</v>
      </c>
      <c r="X925" s="90">
        <f>'HR-nøgletal_lønsum'!F32</f>
        <v>4.7</v>
      </c>
      <c r="Y925" s="90">
        <f>'HR-nøgletal_lønsum'!G32</f>
        <v>0</v>
      </c>
      <c r="Z925" s="91">
        <f>Årsværk_Pers.kat!I33</f>
        <v>11.354429999999999</v>
      </c>
      <c r="AA925" s="91">
        <f>Årsværk_Pers.kat!O33</f>
        <v>11.56964</v>
      </c>
      <c r="AB925" s="90">
        <f>Årsværk_Pers.kat!D33</f>
        <v>2.7352799999999999</v>
      </c>
      <c r="AC925" s="90">
        <f>Årsværk_Pers.kat!J33</f>
        <v>3.1343299999999998</v>
      </c>
      <c r="AD925" s="90">
        <f>Årsværk_Pers.kat!E33</f>
        <v>6.56717</v>
      </c>
      <c r="AE925" s="90">
        <f>Årsværk_Pers.kat!K33</f>
        <v>5.4769699999999997</v>
      </c>
      <c r="AF925" s="84">
        <f>'HR-nøgletal_lønsum'!H32</f>
        <v>10.392880952160001</v>
      </c>
      <c r="AG925" s="84">
        <f>'HR-nøgletal_lønsum'!I32</f>
        <v>10.8274916</v>
      </c>
    </row>
    <row r="926" spans="1:34" s="79" customFormat="1" x14ac:dyDescent="0.2">
      <c r="F926" s="92"/>
      <c r="G926" s="92"/>
      <c r="AC926" s="92"/>
      <c r="AE926" s="92"/>
      <c r="AF926" s="56"/>
      <c r="AG926" s="56"/>
      <c r="AH926" s="56"/>
    </row>
    <row r="927" spans="1:34" x14ac:dyDescent="0.2">
      <c r="AE927" s="93"/>
    </row>
  </sheetData>
  <mergeCells count="4">
    <mergeCell ref="I5:J5"/>
    <mergeCell ref="B5:C5"/>
    <mergeCell ref="B2:C2"/>
    <mergeCell ref="I4:J4"/>
  </mergeCells>
  <conditionalFormatting sqref="I5:J5">
    <cfRule type="cellIs" dxfId="7" priority="8" operator="equal">
      <formula>$B$5</formula>
    </cfRule>
    <cfRule type="cellIs" dxfId="6" priority="13" operator="equal">
      <formula>0</formula>
    </cfRule>
  </conditionalFormatting>
  <conditionalFormatting sqref="I8:J13 J7 J14 I15:J22">
    <cfRule type="cellIs" dxfId="5" priority="12" operator="equal">
      <formula>$I$7</formula>
    </cfRule>
  </conditionalFormatting>
  <conditionalFormatting sqref="I16:J16">
    <cfRule type="cellIs" dxfId="4" priority="11" operator="equal">
      <formula>999</formula>
    </cfRule>
  </conditionalFormatting>
  <conditionalFormatting sqref="B2">
    <cfRule type="cellIs" dxfId="3" priority="4" operator="notEqual">
      <formula>$A$2</formula>
    </cfRule>
  </conditionalFormatting>
  <conditionalFormatting sqref="I4:J4">
    <cfRule type="cellIs" dxfId="2" priority="2" operator="equal">
      <formula>$B$5</formula>
    </cfRule>
    <cfRule type="cellIs" dxfId="1" priority="3" operator="equal">
      <formula>0</formula>
    </cfRule>
  </conditionalFormatting>
  <conditionalFormatting sqref="I14">
    <cfRule type="cellIs" dxfId="0" priority="1" operator="equal">
      <formula>$I$7</formula>
    </cfRule>
  </conditionalFormatting>
  <pageMargins left="0.11811023622047245" right="0.11811023622047245" top="0.19685039370078741" bottom="0.19685039370078741" header="0.31496062992125984" footer="0.31496062992125984"/>
  <pageSetup paperSize="9" orientation="landscape" r:id="rId1"/>
  <ignoredErrors>
    <ignoredError sqref="I8:J9 I11:J11 I13:J13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8">
    <tabColor rgb="FF00B050"/>
  </sheetPr>
  <dimension ref="B1:J38"/>
  <sheetViews>
    <sheetView workbookViewId="0">
      <selection activeCell="I10" sqref="I10"/>
    </sheetView>
  </sheetViews>
  <sheetFormatPr defaultColWidth="8.85546875" defaultRowHeight="15" x14ac:dyDescent="0.25"/>
  <cols>
    <col min="1" max="1" width="2.7109375" style="23" customWidth="1"/>
    <col min="2" max="2" width="5.140625" style="23" customWidth="1"/>
    <col min="3" max="3" width="21.42578125" style="23" customWidth="1"/>
    <col min="4" max="7" width="10.42578125" style="23" customWidth="1"/>
    <col min="8" max="8" width="11.85546875" style="23" customWidth="1"/>
    <col min="9" max="9" width="11.140625" style="23" customWidth="1"/>
    <col min="10" max="10" width="5.140625" style="23" customWidth="1"/>
    <col min="11" max="16384" width="8.85546875" style="23"/>
  </cols>
  <sheetData>
    <row r="1" spans="2:10" ht="15" customHeight="1" thickBot="1" x14ac:dyDescent="0.3"/>
    <row r="2" spans="2:10" ht="15.75" x14ac:dyDescent="0.25">
      <c r="B2" s="139" t="s">
        <v>219</v>
      </c>
      <c r="C2" s="130"/>
      <c r="D2" s="130"/>
      <c r="E2" s="130"/>
      <c r="F2" s="130"/>
      <c r="G2" s="130"/>
      <c r="H2" s="130"/>
      <c r="I2" s="131"/>
    </row>
    <row r="3" spans="2:10" x14ac:dyDescent="0.25">
      <c r="B3" s="132"/>
      <c r="C3" s="133"/>
      <c r="D3" s="133"/>
      <c r="E3" s="133"/>
      <c r="F3" s="133"/>
      <c r="G3" s="133"/>
      <c r="H3" s="133"/>
      <c r="I3" s="134"/>
    </row>
    <row r="4" spans="2:10" ht="28.5" customHeight="1" x14ac:dyDescent="0.25">
      <c r="B4" s="141"/>
      <c r="C4" s="142"/>
      <c r="D4" s="484" t="s">
        <v>141</v>
      </c>
      <c r="E4" s="484"/>
      <c r="F4" s="490" t="s">
        <v>39</v>
      </c>
      <c r="G4" s="490"/>
      <c r="H4" s="484" t="s">
        <v>177</v>
      </c>
      <c r="I4" s="485"/>
    </row>
    <row r="5" spans="2:10" x14ac:dyDescent="0.25">
      <c r="B5" s="239"/>
      <c r="C5" s="240"/>
      <c r="D5" s="268">
        <f>Overblik!$D$6</f>
        <v>2020</v>
      </c>
      <c r="E5" s="268">
        <f>Overblik!$E$6</f>
        <v>2021</v>
      </c>
      <c r="F5" s="268">
        <f>Overblik!$D$6</f>
        <v>2020</v>
      </c>
      <c r="G5" s="268">
        <f>Overblik!$E$6</f>
        <v>2021</v>
      </c>
      <c r="H5" s="268">
        <f>Overblik!$D$6</f>
        <v>2020</v>
      </c>
      <c r="I5" s="269">
        <f>Overblik!$E$6</f>
        <v>2021</v>
      </c>
    </row>
    <row r="6" spans="2:10" ht="13.5" customHeight="1" x14ac:dyDescent="0.25">
      <c r="B6" s="239"/>
      <c r="C6" s="240"/>
      <c r="D6" s="486" t="s">
        <v>175</v>
      </c>
      <c r="E6" s="486"/>
      <c r="F6" s="486" t="s">
        <v>174</v>
      </c>
      <c r="G6" s="486"/>
      <c r="H6" s="486" t="s">
        <v>176</v>
      </c>
      <c r="I6" s="487"/>
    </row>
    <row r="7" spans="2:10" ht="15.75" thickBot="1" x14ac:dyDescent="0.3">
      <c r="B7" s="135"/>
      <c r="C7" s="136"/>
      <c r="D7" s="137"/>
      <c r="E7" s="137"/>
      <c r="F7" s="137"/>
      <c r="G7" s="137"/>
      <c r="H7" s="137"/>
      <c r="I7" s="138"/>
    </row>
    <row r="8" spans="2:10" x14ac:dyDescent="0.25">
      <c r="B8" s="491" t="s">
        <v>167</v>
      </c>
      <c r="C8" s="492"/>
      <c r="D8" s="320" t="s">
        <v>173</v>
      </c>
      <c r="E8" s="321" t="s">
        <v>155</v>
      </c>
      <c r="F8" s="488" t="s">
        <v>155</v>
      </c>
      <c r="G8" s="489"/>
      <c r="H8" s="488" t="s">
        <v>146</v>
      </c>
      <c r="I8" s="489"/>
    </row>
    <row r="9" spans="2:10" ht="15.75" customHeight="1" x14ac:dyDescent="0.25">
      <c r="B9" s="474" t="s">
        <v>107</v>
      </c>
      <c r="C9" s="475"/>
      <c r="D9" s="277">
        <v>0.59</v>
      </c>
      <c r="E9" s="279">
        <v>0.7</v>
      </c>
      <c r="F9" s="277">
        <v>0.64</v>
      </c>
      <c r="G9" s="279">
        <v>0.74</v>
      </c>
      <c r="H9" s="277">
        <v>0.6</v>
      </c>
      <c r="I9" s="279">
        <v>0.77</v>
      </c>
    </row>
    <row r="10" spans="2:10" ht="15.75" thickBot="1" x14ac:dyDescent="0.3">
      <c r="B10" s="476" t="s">
        <v>33</v>
      </c>
      <c r="C10" s="477"/>
      <c r="D10" s="322">
        <f t="shared" ref="D10:H10" si="0">LARGE(D12:D35,5)</f>
        <v>0.77</v>
      </c>
      <c r="E10" s="285">
        <f t="shared" si="0"/>
        <v>0.85</v>
      </c>
      <c r="F10" s="322">
        <f t="shared" si="0"/>
        <v>0.77</v>
      </c>
      <c r="G10" s="285">
        <f t="shared" si="0"/>
        <v>0.81</v>
      </c>
      <c r="H10" s="322">
        <f t="shared" si="0"/>
        <v>0.71</v>
      </c>
      <c r="I10" s="285">
        <f t="shared" ref="I10" si="1">LARGE(I12:I35,5)</f>
        <v>0.93</v>
      </c>
    </row>
    <row r="11" spans="2:10" ht="14.25" customHeight="1" thickBot="1" x14ac:dyDescent="0.3">
      <c r="B11" s="323" t="s">
        <v>29</v>
      </c>
      <c r="C11" s="324" t="s">
        <v>0</v>
      </c>
      <c r="D11" s="325"/>
      <c r="E11" s="325"/>
      <c r="F11" s="325"/>
      <c r="G11" s="325"/>
      <c r="H11" s="326"/>
      <c r="I11" s="327"/>
      <c r="J11" s="41"/>
    </row>
    <row r="12" spans="2:10" x14ac:dyDescent="0.25">
      <c r="B12" s="150">
        <v>901</v>
      </c>
      <c r="C12" s="243" t="s">
        <v>5</v>
      </c>
      <c r="D12" s="328">
        <v>0.63</v>
      </c>
      <c r="E12" s="295">
        <v>0.6</v>
      </c>
      <c r="F12" s="328">
        <v>0.72</v>
      </c>
      <c r="G12" s="295">
        <v>0.66</v>
      </c>
      <c r="H12" s="328">
        <v>0.55000000000000004</v>
      </c>
      <c r="I12" s="295">
        <v>0.74</v>
      </c>
    </row>
    <row r="13" spans="2:10" x14ac:dyDescent="0.25">
      <c r="B13" s="157">
        <v>902</v>
      </c>
      <c r="C13" s="244" t="s">
        <v>6</v>
      </c>
      <c r="D13" s="329">
        <v>0.49</v>
      </c>
      <c r="E13" s="279">
        <v>0.83</v>
      </c>
      <c r="F13" s="329">
        <v>0.62</v>
      </c>
      <c r="G13" s="279">
        <v>0.7</v>
      </c>
      <c r="H13" s="329">
        <v>0.57999999999999996</v>
      </c>
      <c r="I13" s="279">
        <v>0.78</v>
      </c>
    </row>
    <row r="14" spans="2:10" x14ac:dyDescent="0.25">
      <c r="B14" s="157">
        <v>903</v>
      </c>
      <c r="C14" s="244" t="s">
        <v>7</v>
      </c>
      <c r="D14" s="329">
        <v>0.57999999999999996</v>
      </c>
      <c r="E14" s="279">
        <v>0.5</v>
      </c>
      <c r="F14" s="329">
        <v>0.53</v>
      </c>
      <c r="G14" s="279">
        <v>0.5</v>
      </c>
      <c r="H14" s="329">
        <v>0.34</v>
      </c>
      <c r="I14" s="279">
        <v>0.28000000000000003</v>
      </c>
    </row>
    <row r="15" spans="2:10" x14ac:dyDescent="0.25">
      <c r="B15" s="157">
        <v>904</v>
      </c>
      <c r="C15" s="244" t="s">
        <v>8</v>
      </c>
      <c r="D15" s="329">
        <v>0.47</v>
      </c>
      <c r="E15" s="279">
        <v>0.8</v>
      </c>
      <c r="F15" s="329">
        <v>0.79</v>
      </c>
      <c r="G15" s="279">
        <v>0.89</v>
      </c>
      <c r="H15" s="329">
        <v>0.6</v>
      </c>
      <c r="I15" s="279">
        <v>1</v>
      </c>
    </row>
    <row r="16" spans="2:10" x14ac:dyDescent="0.25">
      <c r="B16" s="157">
        <v>905</v>
      </c>
      <c r="C16" s="244" t="s">
        <v>9</v>
      </c>
      <c r="D16" s="329">
        <v>0.46</v>
      </c>
      <c r="E16" s="279">
        <v>0.49</v>
      </c>
      <c r="F16" s="329">
        <v>0.67</v>
      </c>
      <c r="G16" s="279">
        <v>0.74</v>
      </c>
      <c r="H16" s="329">
        <v>0.51</v>
      </c>
      <c r="I16" s="279">
        <v>0.51</v>
      </c>
    </row>
    <row r="17" spans="2:9" x14ac:dyDescent="0.25">
      <c r="B17" s="157">
        <v>906</v>
      </c>
      <c r="C17" s="244" t="s">
        <v>10</v>
      </c>
      <c r="D17" s="329">
        <v>0.88</v>
      </c>
      <c r="E17" s="279">
        <v>0.94</v>
      </c>
      <c r="F17" s="329">
        <v>0.84</v>
      </c>
      <c r="G17" s="279">
        <v>0.93</v>
      </c>
      <c r="H17" s="329">
        <v>0.73</v>
      </c>
      <c r="I17" s="279">
        <v>0.95</v>
      </c>
    </row>
    <row r="18" spans="2:9" x14ac:dyDescent="0.25">
      <c r="B18" s="157">
        <v>907</v>
      </c>
      <c r="C18" s="244" t="s">
        <v>11</v>
      </c>
      <c r="D18" s="329">
        <v>0.64</v>
      </c>
      <c r="E18" s="279">
        <v>0.78</v>
      </c>
      <c r="F18" s="329">
        <v>0.77</v>
      </c>
      <c r="G18" s="279">
        <v>0.81</v>
      </c>
      <c r="H18" s="329">
        <v>0.78</v>
      </c>
      <c r="I18" s="279">
        <v>0.83</v>
      </c>
    </row>
    <row r="19" spans="2:9" x14ac:dyDescent="0.25">
      <c r="B19" s="157">
        <v>908</v>
      </c>
      <c r="C19" s="244" t="s">
        <v>12</v>
      </c>
      <c r="D19" s="329">
        <v>0.68</v>
      </c>
      <c r="E19" s="279">
        <v>0.63</v>
      </c>
      <c r="F19" s="329">
        <v>0.63</v>
      </c>
      <c r="G19" s="279">
        <v>0.74</v>
      </c>
      <c r="H19" s="329">
        <v>0.59</v>
      </c>
      <c r="I19" s="279">
        <v>0.63</v>
      </c>
    </row>
    <row r="20" spans="2:9" x14ac:dyDescent="0.25">
      <c r="B20" s="157">
        <v>909</v>
      </c>
      <c r="C20" s="244" t="s">
        <v>13</v>
      </c>
      <c r="D20" s="329">
        <v>0.67</v>
      </c>
      <c r="E20" s="279">
        <v>0.73</v>
      </c>
      <c r="F20" s="329">
        <v>0.72</v>
      </c>
      <c r="G20" s="279">
        <v>0.74</v>
      </c>
      <c r="H20" s="329">
        <v>0.71</v>
      </c>
      <c r="I20" s="279">
        <v>0.66</v>
      </c>
    </row>
    <row r="21" spans="2:9" x14ac:dyDescent="0.25">
      <c r="B21" s="157">
        <v>910</v>
      </c>
      <c r="C21" s="244" t="s">
        <v>14</v>
      </c>
      <c r="D21" s="329">
        <v>0.85</v>
      </c>
      <c r="E21" s="279">
        <v>0.87</v>
      </c>
      <c r="F21" s="329">
        <v>0.78</v>
      </c>
      <c r="G21" s="279">
        <v>0.77</v>
      </c>
      <c r="H21" s="329">
        <v>0.64</v>
      </c>
      <c r="I21" s="279">
        <v>0.81</v>
      </c>
    </row>
    <row r="22" spans="2:9" x14ac:dyDescent="0.25">
      <c r="B22" s="157">
        <v>911</v>
      </c>
      <c r="C22" s="244" t="s">
        <v>15</v>
      </c>
      <c r="D22" s="329">
        <v>0.59</v>
      </c>
      <c r="E22" s="279">
        <v>0.72</v>
      </c>
      <c r="F22" s="329">
        <v>0.63</v>
      </c>
      <c r="G22" s="279">
        <v>0.7</v>
      </c>
      <c r="H22" s="329">
        <v>0.51</v>
      </c>
      <c r="I22" s="279">
        <v>0.74</v>
      </c>
    </row>
    <row r="23" spans="2:9" x14ac:dyDescent="0.25">
      <c r="B23" s="157">
        <v>912</v>
      </c>
      <c r="C23" s="244" t="s">
        <v>16</v>
      </c>
      <c r="D23" s="329">
        <v>0.49</v>
      </c>
      <c r="E23" s="279">
        <v>0.38</v>
      </c>
      <c r="F23" s="329">
        <v>0.64</v>
      </c>
      <c r="G23" s="279">
        <v>0.71</v>
      </c>
      <c r="H23" s="329">
        <v>0.53</v>
      </c>
      <c r="I23" s="279">
        <v>0.72</v>
      </c>
    </row>
    <row r="24" spans="2:9" x14ac:dyDescent="0.25">
      <c r="B24" s="157">
        <v>913</v>
      </c>
      <c r="C24" s="244" t="s">
        <v>17</v>
      </c>
      <c r="D24" s="329">
        <v>0.57999999999999996</v>
      </c>
      <c r="E24" s="279">
        <v>0.68</v>
      </c>
      <c r="F24" s="329">
        <v>0.65</v>
      </c>
      <c r="G24" s="279">
        <v>0.71</v>
      </c>
      <c r="H24" s="329">
        <v>0.67</v>
      </c>
      <c r="I24" s="279">
        <v>0.91</v>
      </c>
    </row>
    <row r="25" spans="2:9" x14ac:dyDescent="0.25">
      <c r="B25" s="157">
        <v>914</v>
      </c>
      <c r="C25" s="244" t="s">
        <v>18</v>
      </c>
      <c r="D25" s="329">
        <v>0.74</v>
      </c>
      <c r="E25" s="279">
        <v>0.87</v>
      </c>
      <c r="F25" s="329">
        <v>0.77</v>
      </c>
      <c r="G25" s="279">
        <v>0.83</v>
      </c>
      <c r="H25" s="329">
        <v>0.68</v>
      </c>
      <c r="I25" s="279">
        <v>0.87</v>
      </c>
    </row>
    <row r="26" spans="2:9" x14ac:dyDescent="0.25">
      <c r="B26" s="157">
        <v>915</v>
      </c>
      <c r="C26" s="244" t="s">
        <v>19</v>
      </c>
      <c r="D26" s="329">
        <v>0.62</v>
      </c>
      <c r="E26" s="279">
        <v>0.82</v>
      </c>
      <c r="F26" s="329">
        <v>0.68</v>
      </c>
      <c r="G26" s="279">
        <v>0.79</v>
      </c>
      <c r="H26" s="329">
        <v>0.69</v>
      </c>
      <c r="I26" s="279">
        <v>0.74</v>
      </c>
    </row>
    <row r="27" spans="2:9" x14ac:dyDescent="0.25">
      <c r="B27" s="157">
        <v>916</v>
      </c>
      <c r="C27" s="244" t="s">
        <v>20</v>
      </c>
      <c r="D27" s="329">
        <v>0.7</v>
      </c>
      <c r="E27" s="279">
        <v>0.83</v>
      </c>
      <c r="F27" s="329">
        <v>0.57999999999999996</v>
      </c>
      <c r="G27" s="279">
        <v>0.69</v>
      </c>
      <c r="H27" s="329">
        <v>0.65</v>
      </c>
      <c r="I27" s="279">
        <v>0.93</v>
      </c>
    </row>
    <row r="28" spans="2:9" x14ac:dyDescent="0.25">
      <c r="B28" s="157">
        <v>917</v>
      </c>
      <c r="C28" s="244" t="s">
        <v>21</v>
      </c>
      <c r="D28" s="329">
        <v>0.77</v>
      </c>
      <c r="E28" s="279">
        <v>0.85</v>
      </c>
      <c r="F28" s="329">
        <v>0.73</v>
      </c>
      <c r="G28" s="279">
        <v>0.75</v>
      </c>
      <c r="H28" s="329">
        <v>0.68</v>
      </c>
      <c r="I28" s="279">
        <v>0.79</v>
      </c>
    </row>
    <row r="29" spans="2:9" x14ac:dyDescent="0.25">
      <c r="B29" s="157">
        <v>918</v>
      </c>
      <c r="C29" s="244" t="s">
        <v>22</v>
      </c>
      <c r="D29" s="329">
        <v>0.56000000000000005</v>
      </c>
      <c r="E29" s="279">
        <v>0.35</v>
      </c>
      <c r="F29" s="329">
        <v>0.56999999999999995</v>
      </c>
      <c r="G29" s="279">
        <v>0.49</v>
      </c>
      <c r="H29" s="329">
        <v>0.79</v>
      </c>
      <c r="I29" s="279">
        <v>0.5</v>
      </c>
    </row>
    <row r="30" spans="2:9" x14ac:dyDescent="0.25">
      <c r="B30" s="157">
        <v>919</v>
      </c>
      <c r="C30" s="244" t="s">
        <v>23</v>
      </c>
      <c r="D30" s="329">
        <v>0.73</v>
      </c>
      <c r="E30" s="279">
        <v>0.62</v>
      </c>
      <c r="F30" s="329">
        <v>0.77</v>
      </c>
      <c r="G30" s="279">
        <v>0.71</v>
      </c>
      <c r="H30" s="329">
        <v>0.64</v>
      </c>
      <c r="I30" s="279">
        <v>0.64</v>
      </c>
    </row>
    <row r="31" spans="2:9" x14ac:dyDescent="0.25">
      <c r="B31" s="157">
        <v>920</v>
      </c>
      <c r="C31" s="244" t="s">
        <v>24</v>
      </c>
      <c r="D31" s="329">
        <v>0.83</v>
      </c>
      <c r="E31" s="279">
        <v>0.84</v>
      </c>
      <c r="F31" s="329">
        <v>0.77</v>
      </c>
      <c r="G31" s="279">
        <v>0.74</v>
      </c>
      <c r="H31" s="329">
        <v>0.38</v>
      </c>
      <c r="I31" s="279">
        <v>0</v>
      </c>
    </row>
    <row r="32" spans="2:9" x14ac:dyDescent="0.25">
      <c r="B32" s="157">
        <v>921</v>
      </c>
      <c r="C32" s="244" t="s">
        <v>25</v>
      </c>
      <c r="D32" s="329">
        <v>0.34</v>
      </c>
      <c r="E32" s="279">
        <v>0.66</v>
      </c>
      <c r="F32" s="329">
        <v>0.51</v>
      </c>
      <c r="G32" s="279">
        <v>0.8</v>
      </c>
      <c r="H32" s="329">
        <v>0.4</v>
      </c>
      <c r="I32" s="279">
        <v>0.67</v>
      </c>
    </row>
    <row r="33" spans="2:9" x14ac:dyDescent="0.25">
      <c r="B33" s="157">
        <v>922</v>
      </c>
      <c r="C33" s="244" t="s">
        <v>26</v>
      </c>
      <c r="D33" s="329">
        <v>0.41</v>
      </c>
      <c r="E33" s="279">
        <v>0.74</v>
      </c>
      <c r="F33" s="329">
        <v>0.5</v>
      </c>
      <c r="G33" s="279">
        <v>0.67</v>
      </c>
      <c r="H33" s="329">
        <v>0.18</v>
      </c>
      <c r="I33" s="279">
        <v>0.98</v>
      </c>
    </row>
    <row r="34" spans="2:9" x14ac:dyDescent="0.25">
      <c r="B34" s="157">
        <v>923</v>
      </c>
      <c r="C34" s="244" t="s">
        <v>27</v>
      </c>
      <c r="D34" s="329">
        <v>0.61</v>
      </c>
      <c r="E34" s="279">
        <v>0.66</v>
      </c>
      <c r="F34" s="329">
        <v>0.64</v>
      </c>
      <c r="G34" s="279">
        <v>0.67</v>
      </c>
      <c r="H34" s="329" t="s">
        <v>148</v>
      </c>
      <c r="I34" s="279">
        <v>0.2</v>
      </c>
    </row>
    <row r="35" spans="2:9" ht="15.75" thickBot="1" x14ac:dyDescent="0.3">
      <c r="B35" s="164">
        <v>924</v>
      </c>
      <c r="C35" s="245" t="s">
        <v>28</v>
      </c>
      <c r="D35" s="330">
        <v>0.97</v>
      </c>
      <c r="E35" s="285">
        <v>0.99</v>
      </c>
      <c r="F35" s="330">
        <v>0.83</v>
      </c>
      <c r="G35" s="285">
        <v>0.96</v>
      </c>
      <c r="H35" s="330">
        <v>0.8</v>
      </c>
      <c r="I35" s="285">
        <v>1</v>
      </c>
    </row>
    <row r="36" spans="2:9" ht="2.25" customHeight="1" x14ac:dyDescent="0.25">
      <c r="B36" s="56"/>
      <c r="C36" s="56"/>
      <c r="D36" s="56"/>
      <c r="E36" s="56"/>
      <c r="F36" s="56"/>
      <c r="G36" s="56"/>
      <c r="H36" s="56"/>
      <c r="I36" s="56"/>
    </row>
    <row r="37" spans="2:9" ht="25.15" customHeight="1" x14ac:dyDescent="0.25">
      <c r="B37" s="469" t="s">
        <v>213</v>
      </c>
      <c r="C37" s="469"/>
      <c r="D37" s="469"/>
      <c r="E37" s="469"/>
      <c r="F37" s="469"/>
      <c r="G37" s="469"/>
      <c r="H37" s="469"/>
      <c r="I37" s="469"/>
    </row>
    <row r="38" spans="2:9" ht="7.5" customHeight="1" x14ac:dyDescent="0.25"/>
  </sheetData>
  <sheetProtection autoFilter="0"/>
  <sortState xmlns:xlrd2="http://schemas.microsoft.com/office/spreadsheetml/2017/richdata2" ref="B12:O35">
    <sortCondition ref="B12:B35"/>
  </sortState>
  <mergeCells count="12">
    <mergeCell ref="B10:C10"/>
    <mergeCell ref="F8:G8"/>
    <mergeCell ref="H8:I8"/>
    <mergeCell ref="B37:I37"/>
    <mergeCell ref="D4:E4"/>
    <mergeCell ref="F4:G4"/>
    <mergeCell ref="H4:I4"/>
    <mergeCell ref="D6:E6"/>
    <mergeCell ref="F6:G6"/>
    <mergeCell ref="H6:I6"/>
    <mergeCell ref="B8:C8"/>
    <mergeCell ref="B9:C9"/>
  </mergeCells>
  <pageMargins left="0.19685039370078741" right="0.19685039370078741" top="0.74803149606299213" bottom="0.74803149606299213" header="0.31496062992125984" footer="0.31496062992125984"/>
  <pageSetup paperSize="9" scale="80" orientation="landscape" r:id="rId1"/>
  <ignoredErrors>
    <ignoredError sqref="E5:I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9">
    <tabColor rgb="FF00B050"/>
  </sheetPr>
  <dimension ref="B1:K38"/>
  <sheetViews>
    <sheetView workbookViewId="0">
      <selection activeCell="I10" sqref="I10"/>
    </sheetView>
  </sheetViews>
  <sheetFormatPr defaultColWidth="9.140625" defaultRowHeight="15" x14ac:dyDescent="0.25"/>
  <cols>
    <col min="1" max="1" width="2.7109375" style="23" customWidth="1"/>
    <col min="2" max="2" width="5.140625" style="23" customWidth="1"/>
    <col min="3" max="3" width="21.42578125" style="23" customWidth="1"/>
    <col min="4" max="9" width="12.28515625" style="23" customWidth="1"/>
    <col min="10" max="10" width="4" style="23" customWidth="1"/>
    <col min="11" max="16384" width="9.140625" style="23"/>
  </cols>
  <sheetData>
    <row r="1" spans="2:11" ht="15" customHeight="1" thickBot="1" x14ac:dyDescent="0.3"/>
    <row r="2" spans="2:11" ht="15.75" x14ac:dyDescent="0.25">
      <c r="B2" s="414" t="s">
        <v>227</v>
      </c>
      <c r="C2" s="130"/>
      <c r="D2" s="130"/>
      <c r="E2" s="130"/>
      <c r="F2" s="130"/>
      <c r="G2" s="130"/>
      <c r="H2" s="130"/>
      <c r="I2" s="131"/>
    </row>
    <row r="3" spans="2:11" x14ac:dyDescent="0.25">
      <c r="B3" s="132"/>
      <c r="C3" s="133"/>
      <c r="D3" s="133"/>
      <c r="E3" s="133"/>
      <c r="F3" s="133"/>
      <c r="G3" s="133"/>
      <c r="H3" s="133"/>
      <c r="I3" s="134"/>
    </row>
    <row r="4" spans="2:11" ht="28.5" customHeight="1" x14ac:dyDescent="0.25">
      <c r="B4" s="141"/>
      <c r="C4" s="142"/>
      <c r="D4" s="484" t="s">
        <v>142</v>
      </c>
      <c r="E4" s="484"/>
      <c r="F4" s="484" t="s">
        <v>220</v>
      </c>
      <c r="G4" s="490"/>
      <c r="H4" s="484" t="s">
        <v>178</v>
      </c>
      <c r="I4" s="485"/>
    </row>
    <row r="5" spans="2:11" ht="14.25" customHeight="1" x14ac:dyDescent="0.25">
      <c r="B5" s="239"/>
      <c r="C5" s="240"/>
      <c r="D5" s="268">
        <f>Overblik!$D$6</f>
        <v>2020</v>
      </c>
      <c r="E5" s="268">
        <f>Overblik!$E$6</f>
        <v>2021</v>
      </c>
      <c r="F5" s="268">
        <f>Overblik!$D$6</f>
        <v>2020</v>
      </c>
      <c r="G5" s="268">
        <f>Overblik!$E$6</f>
        <v>2021</v>
      </c>
      <c r="H5" s="268">
        <f>Overblik!$D$6</f>
        <v>2020</v>
      </c>
      <c r="I5" s="269">
        <f>Overblik!$E$6</f>
        <v>2021</v>
      </c>
    </row>
    <row r="6" spans="2:11" ht="13.5" customHeight="1" x14ac:dyDescent="0.25">
      <c r="B6" s="239"/>
      <c r="C6" s="240"/>
      <c r="D6" s="486" t="s">
        <v>32</v>
      </c>
      <c r="E6" s="486"/>
      <c r="F6" s="486" t="s">
        <v>31</v>
      </c>
      <c r="G6" s="486"/>
      <c r="H6" s="486" t="s">
        <v>140</v>
      </c>
      <c r="I6" s="487"/>
    </row>
    <row r="7" spans="2:11" ht="15.75" thickBot="1" x14ac:dyDescent="0.3">
      <c r="B7" s="135"/>
      <c r="C7" s="136"/>
      <c r="D7" s="137"/>
      <c r="E7" s="137"/>
      <c r="F7" s="137"/>
      <c r="G7" s="137"/>
      <c r="H7" s="137"/>
      <c r="I7" s="138"/>
    </row>
    <row r="8" spans="2:11" x14ac:dyDescent="0.25">
      <c r="B8" s="491" t="s">
        <v>167</v>
      </c>
      <c r="C8" s="492"/>
      <c r="D8" s="493" t="s">
        <v>146</v>
      </c>
      <c r="E8" s="494"/>
      <c r="F8" s="488" t="s">
        <v>147</v>
      </c>
      <c r="G8" s="489"/>
      <c r="H8" s="488" t="s">
        <v>147</v>
      </c>
      <c r="I8" s="489"/>
    </row>
    <row r="9" spans="2:11" ht="15" customHeight="1" x14ac:dyDescent="0.25">
      <c r="B9" s="474" t="s">
        <v>107</v>
      </c>
      <c r="C9" s="475"/>
      <c r="D9" s="277">
        <v>0.79</v>
      </c>
      <c r="E9" s="279">
        <v>0.81</v>
      </c>
      <c r="F9" s="277">
        <v>0.86</v>
      </c>
      <c r="G9" s="279">
        <v>0.81</v>
      </c>
      <c r="H9" s="277">
        <v>0.75</v>
      </c>
      <c r="I9" s="279">
        <v>0.81</v>
      </c>
    </row>
    <row r="10" spans="2:11" ht="15.75" thickBot="1" x14ac:dyDescent="0.3">
      <c r="B10" s="476" t="s">
        <v>33</v>
      </c>
      <c r="C10" s="477"/>
      <c r="D10" s="322">
        <f>LARGE(D12:D35,5)</f>
        <v>0.86</v>
      </c>
      <c r="E10" s="285">
        <f t="shared" ref="E10:I10" si="0">LARGE(E12:E35,5)</f>
        <v>0.88</v>
      </c>
      <c r="F10" s="322">
        <f t="shared" si="0"/>
        <v>0.88</v>
      </c>
      <c r="G10" s="285">
        <f t="shared" si="0"/>
        <v>0.93</v>
      </c>
      <c r="H10" s="322">
        <f t="shared" si="0"/>
        <v>0.93</v>
      </c>
      <c r="I10" s="422">
        <f t="shared" si="0"/>
        <v>0.88</v>
      </c>
    </row>
    <row r="11" spans="2:11" ht="13.5" customHeight="1" thickBot="1" x14ac:dyDescent="0.3">
      <c r="B11" s="323" t="s">
        <v>29</v>
      </c>
      <c r="C11" s="324" t="s">
        <v>0</v>
      </c>
      <c r="D11" s="325"/>
      <c r="E11" s="325"/>
      <c r="F11" s="325"/>
      <c r="G11" s="325"/>
      <c r="H11" s="326"/>
      <c r="I11" s="327"/>
      <c r="J11" s="41"/>
    </row>
    <row r="12" spans="2:11" x14ac:dyDescent="0.25">
      <c r="B12" s="150">
        <v>901</v>
      </c>
      <c r="C12" s="243" t="s">
        <v>5</v>
      </c>
      <c r="D12" s="328">
        <v>0.79</v>
      </c>
      <c r="E12" s="295">
        <v>0.81</v>
      </c>
      <c r="F12" s="328">
        <v>0.74</v>
      </c>
      <c r="G12" s="295">
        <v>0.84</v>
      </c>
      <c r="H12" s="328">
        <v>0.96</v>
      </c>
      <c r="I12" s="295">
        <v>0.94</v>
      </c>
      <c r="K12" s="43"/>
    </row>
    <row r="13" spans="2:11" x14ac:dyDescent="0.25">
      <c r="B13" s="157">
        <v>902</v>
      </c>
      <c r="C13" s="244" t="s">
        <v>6</v>
      </c>
      <c r="D13" s="329">
        <v>0.73</v>
      </c>
      <c r="E13" s="279">
        <v>0.72</v>
      </c>
      <c r="F13" s="329">
        <v>0.74</v>
      </c>
      <c r="G13" s="279">
        <v>0.76</v>
      </c>
      <c r="H13" s="329">
        <v>0.94</v>
      </c>
      <c r="I13" s="279">
        <v>0.86</v>
      </c>
      <c r="K13" s="43"/>
    </row>
    <row r="14" spans="2:11" x14ac:dyDescent="0.25">
      <c r="B14" s="157">
        <v>903</v>
      </c>
      <c r="C14" s="244" t="s">
        <v>7</v>
      </c>
      <c r="D14" s="329">
        <v>0.86</v>
      </c>
      <c r="E14" s="279">
        <v>0.84</v>
      </c>
      <c r="F14" s="329">
        <v>0.65</v>
      </c>
      <c r="G14" s="279">
        <v>0.59</v>
      </c>
      <c r="H14" s="329">
        <v>0.57999999999999996</v>
      </c>
      <c r="I14" s="279">
        <v>0.81</v>
      </c>
      <c r="K14" s="43"/>
    </row>
    <row r="15" spans="2:11" x14ac:dyDescent="0.25">
      <c r="B15" s="157">
        <v>904</v>
      </c>
      <c r="C15" s="244" t="s">
        <v>8</v>
      </c>
      <c r="D15" s="329">
        <v>0.65</v>
      </c>
      <c r="E15" s="279">
        <v>0.68</v>
      </c>
      <c r="F15" s="329">
        <v>0.85</v>
      </c>
      <c r="G15" s="279">
        <v>0.9</v>
      </c>
      <c r="H15" s="329">
        <v>0.88</v>
      </c>
      <c r="I15" s="279">
        <v>0.84</v>
      </c>
      <c r="K15" s="43"/>
    </row>
    <row r="16" spans="2:11" x14ac:dyDescent="0.25">
      <c r="B16" s="157">
        <v>905</v>
      </c>
      <c r="C16" s="244" t="s">
        <v>9</v>
      </c>
      <c r="D16" s="329">
        <v>0.61</v>
      </c>
      <c r="E16" s="279">
        <v>0.56999999999999995</v>
      </c>
      <c r="F16" s="329">
        <v>0.82</v>
      </c>
      <c r="G16" s="279">
        <v>0.64</v>
      </c>
      <c r="H16" s="329">
        <v>0.86</v>
      </c>
      <c r="I16" s="279">
        <v>0.88</v>
      </c>
      <c r="K16" s="43"/>
    </row>
    <row r="17" spans="2:11" x14ac:dyDescent="0.25">
      <c r="B17" s="157">
        <v>906</v>
      </c>
      <c r="C17" s="244" t="s">
        <v>10</v>
      </c>
      <c r="D17" s="329">
        <v>0.91</v>
      </c>
      <c r="E17" s="279">
        <v>0.9</v>
      </c>
      <c r="F17" s="329">
        <v>0.94</v>
      </c>
      <c r="G17" s="279">
        <v>0.96</v>
      </c>
      <c r="H17" s="329">
        <v>0.98</v>
      </c>
      <c r="I17" s="279">
        <v>0.91</v>
      </c>
      <c r="K17" s="43"/>
    </row>
    <row r="18" spans="2:11" x14ac:dyDescent="0.25">
      <c r="B18" s="157">
        <v>907</v>
      </c>
      <c r="C18" s="244" t="s">
        <v>11</v>
      </c>
      <c r="D18" s="329">
        <v>0.72</v>
      </c>
      <c r="E18" s="279">
        <v>0.79</v>
      </c>
      <c r="F18" s="329">
        <v>0.8</v>
      </c>
      <c r="G18" s="279">
        <v>0.8</v>
      </c>
      <c r="H18" s="329">
        <v>0.89</v>
      </c>
      <c r="I18" s="279">
        <v>0.86</v>
      </c>
      <c r="K18" s="43"/>
    </row>
    <row r="19" spans="2:11" x14ac:dyDescent="0.25">
      <c r="B19" s="157">
        <v>908</v>
      </c>
      <c r="C19" s="244" t="s">
        <v>12</v>
      </c>
      <c r="D19" s="329">
        <v>0.81</v>
      </c>
      <c r="E19" s="279">
        <v>0.69</v>
      </c>
      <c r="F19" s="329">
        <v>0.93</v>
      </c>
      <c r="G19" s="279">
        <v>0.83</v>
      </c>
      <c r="H19" s="329">
        <v>0.95</v>
      </c>
      <c r="I19" s="279">
        <v>0.83</v>
      </c>
      <c r="K19" s="43"/>
    </row>
    <row r="20" spans="2:11" x14ac:dyDescent="0.25">
      <c r="B20" s="157">
        <v>909</v>
      </c>
      <c r="C20" s="244" t="s">
        <v>13</v>
      </c>
      <c r="D20" s="329">
        <v>0.83</v>
      </c>
      <c r="E20" s="279">
        <v>0.88</v>
      </c>
      <c r="F20" s="329">
        <v>0.85</v>
      </c>
      <c r="G20" s="279">
        <v>0.86</v>
      </c>
      <c r="H20" s="329">
        <v>0.87</v>
      </c>
      <c r="I20" s="279">
        <v>0.59</v>
      </c>
      <c r="K20" s="43"/>
    </row>
    <row r="21" spans="2:11" x14ac:dyDescent="0.25">
      <c r="B21" s="157">
        <v>910</v>
      </c>
      <c r="C21" s="244" t="s">
        <v>14</v>
      </c>
      <c r="D21" s="329">
        <v>0.78</v>
      </c>
      <c r="E21" s="279">
        <v>0.9</v>
      </c>
      <c r="F21" s="329">
        <v>0.63</v>
      </c>
      <c r="G21" s="279">
        <v>0.77</v>
      </c>
      <c r="H21" s="329">
        <v>0.77</v>
      </c>
      <c r="I21" s="279">
        <v>0.75</v>
      </c>
      <c r="K21" s="43"/>
    </row>
    <row r="22" spans="2:11" x14ac:dyDescent="0.25">
      <c r="B22" s="157">
        <v>911</v>
      </c>
      <c r="C22" s="244" t="s">
        <v>15</v>
      </c>
      <c r="D22" s="329">
        <v>0.76</v>
      </c>
      <c r="E22" s="279">
        <v>0.83</v>
      </c>
      <c r="F22" s="329">
        <v>0.34</v>
      </c>
      <c r="G22" s="279">
        <v>0.7</v>
      </c>
      <c r="H22" s="329">
        <v>0.93</v>
      </c>
      <c r="I22" s="279">
        <v>0.92</v>
      </c>
      <c r="K22" s="43"/>
    </row>
    <row r="23" spans="2:11" x14ac:dyDescent="0.25">
      <c r="B23" s="157">
        <v>912</v>
      </c>
      <c r="C23" s="244" t="s">
        <v>16</v>
      </c>
      <c r="D23" s="329">
        <v>0.76</v>
      </c>
      <c r="E23" s="279">
        <v>0.78</v>
      </c>
      <c r="F23" s="329">
        <v>0.82</v>
      </c>
      <c r="G23" s="279">
        <v>0.93</v>
      </c>
      <c r="H23" s="329">
        <v>0.77</v>
      </c>
      <c r="I23" s="279">
        <v>0.87</v>
      </c>
      <c r="K23" s="43"/>
    </row>
    <row r="24" spans="2:11" x14ac:dyDescent="0.25">
      <c r="B24" s="157">
        <v>913</v>
      </c>
      <c r="C24" s="244" t="s">
        <v>17</v>
      </c>
      <c r="D24" s="329">
        <v>0.85</v>
      </c>
      <c r="E24" s="279">
        <v>0.85</v>
      </c>
      <c r="F24" s="329">
        <v>0.59</v>
      </c>
      <c r="G24" s="279">
        <v>0.72</v>
      </c>
      <c r="H24" s="329">
        <v>0.78</v>
      </c>
      <c r="I24" s="279">
        <v>0.76</v>
      </c>
      <c r="K24" s="43"/>
    </row>
    <row r="25" spans="2:11" x14ac:dyDescent="0.25">
      <c r="B25" s="157">
        <v>914</v>
      </c>
      <c r="C25" s="244" t="s">
        <v>18</v>
      </c>
      <c r="D25" s="329">
        <v>0.93</v>
      </c>
      <c r="E25" s="279">
        <v>0.92</v>
      </c>
      <c r="F25" s="329">
        <v>0.9</v>
      </c>
      <c r="G25" s="279">
        <v>0.9</v>
      </c>
      <c r="H25" s="329">
        <v>0.82</v>
      </c>
      <c r="I25" s="279">
        <v>0.83</v>
      </c>
      <c r="K25" s="43"/>
    </row>
    <row r="26" spans="2:11" x14ac:dyDescent="0.25">
      <c r="B26" s="157">
        <v>915</v>
      </c>
      <c r="C26" s="244" t="s">
        <v>19</v>
      </c>
      <c r="D26" s="329">
        <v>0.78</v>
      </c>
      <c r="E26" s="279">
        <v>0.86</v>
      </c>
      <c r="F26" s="329">
        <v>0.88</v>
      </c>
      <c r="G26" s="279">
        <v>0.97</v>
      </c>
      <c r="H26" s="329">
        <v>0.89</v>
      </c>
      <c r="I26" s="279">
        <v>0.86</v>
      </c>
      <c r="K26" s="43"/>
    </row>
    <row r="27" spans="2:11" x14ac:dyDescent="0.25">
      <c r="B27" s="157">
        <v>916</v>
      </c>
      <c r="C27" s="244" t="s">
        <v>20</v>
      </c>
      <c r="D27" s="329">
        <v>0.68</v>
      </c>
      <c r="E27" s="279">
        <v>0.83</v>
      </c>
      <c r="F27" s="329">
        <v>0.69</v>
      </c>
      <c r="G27" s="279">
        <v>0.85</v>
      </c>
      <c r="H27" s="329">
        <v>0.84</v>
      </c>
      <c r="I27" s="279">
        <v>0.78</v>
      </c>
      <c r="K27" s="43"/>
    </row>
    <row r="28" spans="2:11" x14ac:dyDescent="0.25">
      <c r="B28" s="157">
        <v>917</v>
      </c>
      <c r="C28" s="244" t="s">
        <v>21</v>
      </c>
      <c r="D28" s="329">
        <v>0.8</v>
      </c>
      <c r="E28" s="279">
        <v>0.85</v>
      </c>
      <c r="F28" s="329">
        <v>0.76</v>
      </c>
      <c r="G28" s="279">
        <v>0.84</v>
      </c>
      <c r="H28" s="329">
        <v>0.9</v>
      </c>
      <c r="I28" s="279">
        <v>0.82</v>
      </c>
      <c r="K28" s="43"/>
    </row>
    <row r="29" spans="2:11" x14ac:dyDescent="0.25">
      <c r="B29" s="157">
        <v>918</v>
      </c>
      <c r="C29" s="244" t="s">
        <v>22</v>
      </c>
      <c r="D29" s="329">
        <v>0.84</v>
      </c>
      <c r="E29" s="279">
        <v>0.87</v>
      </c>
      <c r="F29" s="329">
        <v>0.81</v>
      </c>
      <c r="G29" s="279">
        <v>0.84</v>
      </c>
      <c r="H29" s="329">
        <v>0.89</v>
      </c>
      <c r="I29" s="279">
        <v>0.81</v>
      </c>
      <c r="K29" s="43"/>
    </row>
    <row r="30" spans="2:11" x14ac:dyDescent="0.25">
      <c r="B30" s="157">
        <v>919</v>
      </c>
      <c r="C30" s="244" t="s">
        <v>23</v>
      </c>
      <c r="D30" s="329">
        <v>0.86</v>
      </c>
      <c r="E30" s="279">
        <v>0.84</v>
      </c>
      <c r="F30" s="329">
        <v>0.78</v>
      </c>
      <c r="G30" s="279">
        <v>0.96</v>
      </c>
      <c r="H30" s="329">
        <v>0.8</v>
      </c>
      <c r="I30" s="279">
        <v>0.6</v>
      </c>
      <c r="K30" s="43"/>
    </row>
    <row r="31" spans="2:11" x14ac:dyDescent="0.25">
      <c r="B31" s="157">
        <v>920</v>
      </c>
      <c r="C31" s="244" t="s">
        <v>24</v>
      </c>
      <c r="D31" s="329">
        <v>0.8</v>
      </c>
      <c r="E31" s="279">
        <v>0.86</v>
      </c>
      <c r="F31" s="331" t="s">
        <v>148</v>
      </c>
      <c r="G31" s="332" t="s">
        <v>148</v>
      </c>
      <c r="H31" s="331" t="s">
        <v>148</v>
      </c>
      <c r="I31" s="332" t="s">
        <v>148</v>
      </c>
      <c r="K31" s="43"/>
    </row>
    <row r="32" spans="2:11" x14ac:dyDescent="0.25">
      <c r="B32" s="157">
        <v>921</v>
      </c>
      <c r="C32" s="244" t="s">
        <v>25</v>
      </c>
      <c r="D32" s="329">
        <v>0.84</v>
      </c>
      <c r="E32" s="279">
        <v>0.83</v>
      </c>
      <c r="F32" s="331" t="s">
        <v>148</v>
      </c>
      <c r="G32" s="332" t="s">
        <v>148</v>
      </c>
      <c r="H32" s="331" t="s">
        <v>148</v>
      </c>
      <c r="I32" s="332" t="s">
        <v>148</v>
      </c>
      <c r="K32" s="43"/>
    </row>
    <row r="33" spans="2:11" x14ac:dyDescent="0.25">
      <c r="B33" s="157">
        <v>922</v>
      </c>
      <c r="C33" s="244" t="s">
        <v>26</v>
      </c>
      <c r="D33" s="329">
        <v>0.78</v>
      </c>
      <c r="E33" s="279">
        <v>0.65</v>
      </c>
      <c r="F33" s="331" t="s">
        <v>148</v>
      </c>
      <c r="G33" s="332" t="s">
        <v>148</v>
      </c>
      <c r="H33" s="331" t="s">
        <v>148</v>
      </c>
      <c r="I33" s="332" t="s">
        <v>148</v>
      </c>
      <c r="K33" s="43"/>
    </row>
    <row r="34" spans="2:11" x14ac:dyDescent="0.25">
      <c r="B34" s="157">
        <v>923</v>
      </c>
      <c r="C34" s="244" t="s">
        <v>27</v>
      </c>
      <c r="D34" s="329">
        <v>0.8</v>
      </c>
      <c r="E34" s="279">
        <v>0.84</v>
      </c>
      <c r="F34" s="331" t="s">
        <v>148</v>
      </c>
      <c r="G34" s="332" t="s">
        <v>148</v>
      </c>
      <c r="H34" s="331" t="s">
        <v>148</v>
      </c>
      <c r="I34" s="332" t="s">
        <v>148</v>
      </c>
      <c r="K34" s="43"/>
    </row>
    <row r="35" spans="2:11" ht="15.75" thickBot="1" x14ac:dyDescent="0.3">
      <c r="B35" s="164">
        <v>924</v>
      </c>
      <c r="C35" s="245" t="s">
        <v>28</v>
      </c>
      <c r="D35" s="330">
        <v>0.97</v>
      </c>
      <c r="E35" s="285">
        <v>0.98</v>
      </c>
      <c r="F35" s="330">
        <v>1</v>
      </c>
      <c r="G35" s="285">
        <v>1</v>
      </c>
      <c r="H35" s="330">
        <v>0.92</v>
      </c>
      <c r="I35" s="285">
        <v>0.93</v>
      </c>
      <c r="K35" s="43"/>
    </row>
    <row r="36" spans="2:11" ht="2.25" customHeight="1" x14ac:dyDescent="0.25">
      <c r="B36" s="56"/>
      <c r="C36" s="56"/>
      <c r="D36" s="56"/>
      <c r="E36" s="56"/>
      <c r="F36" s="56"/>
      <c r="G36" s="56"/>
      <c r="H36" s="56"/>
      <c r="I36" s="56"/>
    </row>
    <row r="37" spans="2:11" ht="25.15" customHeight="1" x14ac:dyDescent="0.25">
      <c r="B37" s="469" t="s">
        <v>183</v>
      </c>
      <c r="C37" s="469"/>
      <c r="D37" s="469"/>
      <c r="E37" s="469"/>
      <c r="F37" s="469"/>
      <c r="G37" s="469"/>
      <c r="H37" s="469"/>
      <c r="I37" s="469"/>
    </row>
    <row r="38" spans="2:11" ht="7.5" customHeight="1" x14ac:dyDescent="0.25"/>
  </sheetData>
  <sheetProtection autoFilter="0"/>
  <mergeCells count="13">
    <mergeCell ref="D8:E8"/>
    <mergeCell ref="B37:I37"/>
    <mergeCell ref="D4:E4"/>
    <mergeCell ref="F4:G4"/>
    <mergeCell ref="H4:I4"/>
    <mergeCell ref="D6:E6"/>
    <mergeCell ref="F6:G6"/>
    <mergeCell ref="H6:I6"/>
    <mergeCell ref="F8:G8"/>
    <mergeCell ref="H8:I8"/>
    <mergeCell ref="B8:C8"/>
    <mergeCell ref="B9:C9"/>
    <mergeCell ref="B10:C10"/>
  </mergeCells>
  <pageMargins left="0.19685039370078741" right="0.19685039370078741" top="0.74803149606299213" bottom="0.74803149606299213" header="0.31496062992125984" footer="0.31496062992125984"/>
  <pageSetup paperSize="9" scale="80" orientation="landscape" r:id="rId1"/>
  <ignoredErrors>
    <ignoredError sqref="E5:I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9">
    <tabColor rgb="FF00B050"/>
  </sheetPr>
  <dimension ref="A1:L32"/>
  <sheetViews>
    <sheetView workbookViewId="0">
      <selection activeCell="K7" sqref="K7"/>
    </sheetView>
  </sheetViews>
  <sheetFormatPr defaultColWidth="9.140625" defaultRowHeight="15" x14ac:dyDescent="0.25"/>
  <cols>
    <col min="1" max="1" width="2.7109375" style="26" customWidth="1"/>
    <col min="2" max="2" width="5.140625" style="26" customWidth="1"/>
    <col min="3" max="3" width="26.42578125" style="26" customWidth="1"/>
    <col min="4" max="11" width="12" style="26" customWidth="1"/>
    <col min="12" max="12" width="4.140625" style="26" customWidth="1"/>
    <col min="13" max="16384" width="9.140625" style="26"/>
  </cols>
  <sheetData>
    <row r="1" spans="1:12" ht="15" customHeight="1" thickBot="1" x14ac:dyDescent="0.3">
      <c r="G1" s="23"/>
      <c r="H1" s="23"/>
      <c r="I1" s="23"/>
      <c r="J1" s="23"/>
    </row>
    <row r="2" spans="1:12" ht="15.75" x14ac:dyDescent="0.25">
      <c r="B2" s="139" t="s">
        <v>221</v>
      </c>
      <c r="C2" s="130"/>
      <c r="D2" s="130"/>
      <c r="E2" s="130"/>
      <c r="F2" s="130"/>
      <c r="G2" s="130"/>
      <c r="H2" s="130"/>
      <c r="I2" s="130"/>
      <c r="J2" s="130"/>
      <c r="K2" s="131"/>
    </row>
    <row r="3" spans="1:12" ht="6" customHeight="1" x14ac:dyDescent="0.25">
      <c r="B3" s="132"/>
      <c r="C3" s="133"/>
      <c r="D3" s="133"/>
      <c r="E3" s="133"/>
      <c r="F3" s="133"/>
      <c r="G3" s="133"/>
      <c r="H3" s="133"/>
      <c r="I3" s="133"/>
      <c r="J3" s="133"/>
      <c r="K3" s="134"/>
    </row>
    <row r="4" spans="1:12" ht="15" customHeight="1" x14ac:dyDescent="0.25">
      <c r="B4" s="141"/>
      <c r="C4" s="142"/>
      <c r="D4" s="453" t="s">
        <v>34</v>
      </c>
      <c r="E4" s="453"/>
      <c r="F4" s="453" t="s">
        <v>35</v>
      </c>
      <c r="G4" s="453"/>
      <c r="H4" s="453" t="s">
        <v>36</v>
      </c>
      <c r="I4" s="453"/>
      <c r="J4" s="453" t="s">
        <v>37</v>
      </c>
      <c r="K4" s="454"/>
    </row>
    <row r="5" spans="1:12" ht="15.75" thickBot="1" x14ac:dyDescent="0.3">
      <c r="B5" s="135"/>
      <c r="C5" s="136"/>
      <c r="D5" s="137">
        <f>Overblik!$D$6</f>
        <v>2020</v>
      </c>
      <c r="E5" s="137">
        <f>Overblik!$E$6</f>
        <v>2021</v>
      </c>
      <c r="F5" s="137">
        <f>Overblik!$D$6</f>
        <v>2020</v>
      </c>
      <c r="G5" s="137">
        <f>Overblik!$E$6</f>
        <v>2021</v>
      </c>
      <c r="H5" s="137">
        <f>Overblik!$D$6</f>
        <v>2020</v>
      </c>
      <c r="I5" s="137">
        <f>Overblik!$E$6</f>
        <v>2021</v>
      </c>
      <c r="J5" s="137">
        <f>Overblik!$D$6</f>
        <v>2020</v>
      </c>
      <c r="K5" s="138">
        <f>Overblik!$E$6</f>
        <v>2021</v>
      </c>
      <c r="L5" s="40"/>
    </row>
    <row r="6" spans="1:12" x14ac:dyDescent="0.25">
      <c r="A6" s="23"/>
      <c r="B6" s="455" t="s">
        <v>107</v>
      </c>
      <c r="C6" s="456"/>
      <c r="D6" s="333">
        <v>177.3</v>
      </c>
      <c r="E6" s="334">
        <v>244</v>
      </c>
      <c r="F6" s="333">
        <v>170.5</v>
      </c>
      <c r="G6" s="334">
        <v>222</v>
      </c>
      <c r="H6" s="333">
        <v>31.9</v>
      </c>
      <c r="I6" s="334">
        <v>40</v>
      </c>
      <c r="J6" s="333">
        <v>102.8</v>
      </c>
      <c r="K6" s="334">
        <v>132</v>
      </c>
    </row>
    <row r="7" spans="1:12" ht="15.75" thickBot="1" x14ac:dyDescent="0.3">
      <c r="A7" s="23"/>
      <c r="B7" s="457" t="s">
        <v>33</v>
      </c>
      <c r="C7" s="458"/>
      <c r="D7" s="335">
        <f t="shared" ref="D7:J7" si="0">SMALL(D9:D32,5)</f>
        <v>100</v>
      </c>
      <c r="E7" s="336">
        <f t="shared" si="0"/>
        <v>118</v>
      </c>
      <c r="F7" s="335">
        <f t="shared" si="0"/>
        <v>127</v>
      </c>
      <c r="G7" s="336">
        <f t="shared" si="0"/>
        <v>154</v>
      </c>
      <c r="H7" s="335">
        <f t="shared" si="0"/>
        <v>19.8</v>
      </c>
      <c r="I7" s="336">
        <f t="shared" si="0"/>
        <v>21</v>
      </c>
      <c r="J7" s="335">
        <f t="shared" si="0"/>
        <v>70.900000000000006</v>
      </c>
      <c r="K7" s="336">
        <f>SMALL(K9:K32,5)</f>
        <v>71</v>
      </c>
    </row>
    <row r="8" spans="1:12" ht="14.25" customHeight="1" thickBot="1" x14ac:dyDescent="0.3">
      <c r="A8" s="23"/>
      <c r="B8" s="145" t="s">
        <v>29</v>
      </c>
      <c r="C8" s="146" t="s">
        <v>0</v>
      </c>
      <c r="D8" s="337"/>
      <c r="E8" s="337"/>
      <c r="F8" s="337"/>
      <c r="G8" s="337"/>
      <c r="H8" s="337"/>
      <c r="I8" s="337"/>
      <c r="J8" s="337"/>
      <c r="K8" s="338"/>
    </row>
    <row r="9" spans="1:12" x14ac:dyDescent="0.25">
      <c r="B9" s="150">
        <v>901</v>
      </c>
      <c r="C9" s="151" t="s">
        <v>5</v>
      </c>
      <c r="D9" s="333">
        <v>3</v>
      </c>
      <c r="E9" s="334">
        <v>141</v>
      </c>
      <c r="F9" s="339">
        <v>127</v>
      </c>
      <c r="G9" s="340">
        <v>196</v>
      </c>
      <c r="H9" s="333">
        <v>21.3</v>
      </c>
      <c r="I9" s="334">
        <v>42</v>
      </c>
      <c r="J9" s="341">
        <v>73.900000000000006</v>
      </c>
      <c r="K9" s="334">
        <v>106</v>
      </c>
    </row>
    <row r="10" spans="1:12" x14ac:dyDescent="0.25">
      <c r="B10" s="157">
        <v>902</v>
      </c>
      <c r="C10" s="158" t="s">
        <v>6</v>
      </c>
      <c r="D10" s="342">
        <v>111</v>
      </c>
      <c r="E10" s="343">
        <v>2</v>
      </c>
      <c r="F10" s="344">
        <v>162.6</v>
      </c>
      <c r="G10" s="345">
        <v>189</v>
      </c>
      <c r="H10" s="342">
        <v>19.8</v>
      </c>
      <c r="I10" s="343">
        <v>37</v>
      </c>
      <c r="J10" s="346">
        <v>99.3</v>
      </c>
      <c r="K10" s="343">
        <v>94</v>
      </c>
    </row>
    <row r="11" spans="1:12" x14ac:dyDescent="0.25">
      <c r="B11" s="157">
        <v>903</v>
      </c>
      <c r="C11" s="158" t="s">
        <v>7</v>
      </c>
      <c r="D11" s="342">
        <v>270</v>
      </c>
      <c r="E11" s="343">
        <v>207</v>
      </c>
      <c r="F11" s="344">
        <v>183.5</v>
      </c>
      <c r="G11" s="345">
        <v>229</v>
      </c>
      <c r="H11" s="342">
        <v>42.8</v>
      </c>
      <c r="I11" s="343">
        <v>54</v>
      </c>
      <c r="J11" s="346">
        <v>151.80000000000001</v>
      </c>
      <c r="K11" s="343">
        <v>163</v>
      </c>
    </row>
    <row r="12" spans="1:12" x14ac:dyDescent="0.25">
      <c r="B12" s="157">
        <v>904</v>
      </c>
      <c r="C12" s="158" t="s">
        <v>8</v>
      </c>
      <c r="D12" s="342">
        <v>220.5</v>
      </c>
      <c r="E12" s="343">
        <v>176</v>
      </c>
      <c r="F12" s="344">
        <v>303.2</v>
      </c>
      <c r="G12" s="345">
        <v>358</v>
      </c>
      <c r="H12" s="342">
        <v>54</v>
      </c>
      <c r="I12" s="343">
        <v>69</v>
      </c>
      <c r="J12" s="346">
        <v>284.2</v>
      </c>
      <c r="K12" s="343">
        <v>261</v>
      </c>
    </row>
    <row r="13" spans="1:12" x14ac:dyDescent="0.25">
      <c r="B13" s="157">
        <v>905</v>
      </c>
      <c r="C13" s="158" t="s">
        <v>9</v>
      </c>
      <c r="D13" s="342">
        <v>299</v>
      </c>
      <c r="E13" s="343">
        <v>164</v>
      </c>
      <c r="F13" s="344">
        <v>183.4</v>
      </c>
      <c r="G13" s="345">
        <v>239</v>
      </c>
      <c r="H13" s="342">
        <v>36.5</v>
      </c>
      <c r="I13" s="343">
        <v>52</v>
      </c>
      <c r="J13" s="346">
        <v>86.3</v>
      </c>
      <c r="K13" s="343">
        <v>130</v>
      </c>
    </row>
    <row r="14" spans="1:12" x14ac:dyDescent="0.25">
      <c r="B14" s="157">
        <v>906</v>
      </c>
      <c r="C14" s="158" t="s">
        <v>10</v>
      </c>
      <c r="D14" s="342">
        <v>142.4</v>
      </c>
      <c r="E14" s="343">
        <v>162</v>
      </c>
      <c r="F14" s="344">
        <v>101.9</v>
      </c>
      <c r="G14" s="345">
        <v>171</v>
      </c>
      <c r="H14" s="342">
        <v>22.1</v>
      </c>
      <c r="I14" s="343">
        <v>29</v>
      </c>
      <c r="J14" s="346">
        <v>57.9</v>
      </c>
      <c r="K14" s="343">
        <v>65</v>
      </c>
    </row>
    <row r="15" spans="1:12" x14ac:dyDescent="0.25">
      <c r="B15" s="157">
        <v>907</v>
      </c>
      <c r="C15" s="158" t="s">
        <v>11</v>
      </c>
      <c r="D15" s="342">
        <v>153.30000000000001</v>
      </c>
      <c r="E15" s="343">
        <v>162</v>
      </c>
      <c r="F15" s="344">
        <v>114.5</v>
      </c>
      <c r="G15" s="345">
        <v>140</v>
      </c>
      <c r="H15" s="342">
        <v>28.5</v>
      </c>
      <c r="I15" s="343">
        <v>38</v>
      </c>
      <c r="J15" s="346">
        <v>97.8</v>
      </c>
      <c r="K15" s="343">
        <v>116</v>
      </c>
    </row>
    <row r="16" spans="1:12" x14ac:dyDescent="0.25">
      <c r="B16" s="157">
        <v>908</v>
      </c>
      <c r="C16" s="158" t="s">
        <v>12</v>
      </c>
      <c r="D16" s="342">
        <v>232.3</v>
      </c>
      <c r="E16" s="343">
        <v>290</v>
      </c>
      <c r="F16" s="344">
        <v>216.5</v>
      </c>
      <c r="G16" s="345">
        <v>314</v>
      </c>
      <c r="H16" s="342">
        <v>33.9</v>
      </c>
      <c r="I16" s="343">
        <v>55</v>
      </c>
      <c r="J16" s="346">
        <v>142.30000000000001</v>
      </c>
      <c r="K16" s="343">
        <v>211</v>
      </c>
    </row>
    <row r="17" spans="2:11" x14ac:dyDescent="0.25">
      <c r="B17" s="157">
        <v>909</v>
      </c>
      <c r="C17" s="158" t="s">
        <v>13</v>
      </c>
      <c r="D17" s="342">
        <v>213.7</v>
      </c>
      <c r="E17" s="343">
        <v>192</v>
      </c>
      <c r="F17" s="344">
        <v>197.4</v>
      </c>
      <c r="G17" s="345">
        <v>270</v>
      </c>
      <c r="H17" s="342">
        <v>54.3</v>
      </c>
      <c r="I17" s="343">
        <v>59</v>
      </c>
      <c r="J17" s="346">
        <v>164.8</v>
      </c>
      <c r="K17" s="343">
        <v>214</v>
      </c>
    </row>
    <row r="18" spans="2:11" x14ac:dyDescent="0.25">
      <c r="B18" s="157">
        <v>910</v>
      </c>
      <c r="C18" s="158" t="s">
        <v>14</v>
      </c>
      <c r="D18" s="342">
        <v>240.5</v>
      </c>
      <c r="E18" s="343">
        <v>183</v>
      </c>
      <c r="F18" s="344">
        <v>216.9</v>
      </c>
      <c r="G18" s="345">
        <v>301</v>
      </c>
      <c r="H18" s="342">
        <v>33.5</v>
      </c>
      <c r="I18" s="343">
        <v>70</v>
      </c>
      <c r="J18" s="346">
        <v>72.3</v>
      </c>
      <c r="K18" s="343">
        <v>61</v>
      </c>
    </row>
    <row r="19" spans="2:11" x14ac:dyDescent="0.25">
      <c r="B19" s="157">
        <v>911</v>
      </c>
      <c r="C19" s="158" t="s">
        <v>15</v>
      </c>
      <c r="D19" s="342">
        <v>46</v>
      </c>
      <c r="E19" s="343">
        <v>131</v>
      </c>
      <c r="F19" s="344">
        <v>182.7</v>
      </c>
      <c r="G19" s="345">
        <v>239</v>
      </c>
      <c r="H19" s="342">
        <v>41.9</v>
      </c>
      <c r="I19" s="343">
        <v>55</v>
      </c>
      <c r="J19" s="346">
        <v>107.5</v>
      </c>
      <c r="K19" s="343">
        <v>111</v>
      </c>
    </row>
    <row r="20" spans="2:11" x14ac:dyDescent="0.25">
      <c r="B20" s="157">
        <v>912</v>
      </c>
      <c r="C20" s="158" t="s">
        <v>16</v>
      </c>
      <c r="D20" s="342">
        <v>168.1</v>
      </c>
      <c r="E20" s="343">
        <v>302</v>
      </c>
      <c r="F20" s="344">
        <v>133.9</v>
      </c>
      <c r="G20" s="345">
        <v>195</v>
      </c>
      <c r="H20" s="342">
        <v>19.3</v>
      </c>
      <c r="I20" s="343">
        <v>36</v>
      </c>
      <c r="J20" s="346">
        <v>95.3</v>
      </c>
      <c r="K20" s="343">
        <v>146</v>
      </c>
    </row>
    <row r="21" spans="2:11" x14ac:dyDescent="0.25">
      <c r="B21" s="157">
        <v>913</v>
      </c>
      <c r="C21" s="158" t="s">
        <v>17</v>
      </c>
      <c r="D21" s="342">
        <v>149</v>
      </c>
      <c r="E21" s="343">
        <v>101</v>
      </c>
      <c r="F21" s="344">
        <v>141.6</v>
      </c>
      <c r="G21" s="345">
        <v>154</v>
      </c>
      <c r="H21" s="342">
        <v>55.5</v>
      </c>
      <c r="I21" s="343">
        <v>43</v>
      </c>
      <c r="J21" s="346">
        <v>90.3</v>
      </c>
      <c r="K21" s="343">
        <v>88</v>
      </c>
    </row>
    <row r="22" spans="2:11" x14ac:dyDescent="0.25">
      <c r="B22" s="157">
        <v>914</v>
      </c>
      <c r="C22" s="158" t="s">
        <v>18</v>
      </c>
      <c r="D22" s="342">
        <v>184.8</v>
      </c>
      <c r="E22" s="343">
        <v>99</v>
      </c>
      <c r="F22" s="344">
        <v>127.6</v>
      </c>
      <c r="G22" s="345">
        <v>103</v>
      </c>
      <c r="H22" s="342">
        <v>18</v>
      </c>
      <c r="I22" s="343">
        <v>12</v>
      </c>
      <c r="J22" s="346">
        <v>81.099999999999994</v>
      </c>
      <c r="K22" s="343">
        <v>50</v>
      </c>
    </row>
    <row r="23" spans="2:11" x14ac:dyDescent="0.25">
      <c r="B23" s="157">
        <v>915</v>
      </c>
      <c r="C23" s="158" t="s">
        <v>19</v>
      </c>
      <c r="D23" s="342">
        <v>121.2</v>
      </c>
      <c r="E23" s="343">
        <v>118</v>
      </c>
      <c r="F23" s="344">
        <v>138.5</v>
      </c>
      <c r="G23" s="345">
        <v>139</v>
      </c>
      <c r="H23" s="342">
        <v>18.100000000000001</v>
      </c>
      <c r="I23" s="343">
        <v>21</v>
      </c>
      <c r="J23" s="346">
        <v>84.2</v>
      </c>
      <c r="K23" s="343">
        <v>84</v>
      </c>
    </row>
    <row r="24" spans="2:11" x14ac:dyDescent="0.25">
      <c r="B24" s="157">
        <v>916</v>
      </c>
      <c r="C24" s="158" t="s">
        <v>20</v>
      </c>
      <c r="D24" s="342">
        <v>92</v>
      </c>
      <c r="E24" s="343">
        <v>216</v>
      </c>
      <c r="F24" s="344">
        <v>139</v>
      </c>
      <c r="G24" s="345">
        <v>202</v>
      </c>
      <c r="H24" s="342">
        <v>30.8</v>
      </c>
      <c r="I24" s="343">
        <v>28</v>
      </c>
      <c r="J24" s="346">
        <v>90.9</v>
      </c>
      <c r="K24" s="343">
        <v>71</v>
      </c>
    </row>
    <row r="25" spans="2:11" x14ac:dyDescent="0.25">
      <c r="B25" s="157">
        <v>917</v>
      </c>
      <c r="C25" s="158" t="s">
        <v>21</v>
      </c>
      <c r="D25" s="342">
        <v>173.7</v>
      </c>
      <c r="E25" s="343">
        <v>153</v>
      </c>
      <c r="F25" s="344">
        <v>123.4</v>
      </c>
      <c r="G25" s="345">
        <v>181</v>
      </c>
      <c r="H25" s="342">
        <v>22.7</v>
      </c>
      <c r="I25" s="343">
        <v>29</v>
      </c>
      <c r="J25" s="346">
        <v>63.7</v>
      </c>
      <c r="K25" s="343">
        <v>75</v>
      </c>
    </row>
    <row r="26" spans="2:11" x14ac:dyDescent="0.25">
      <c r="B26" s="157">
        <v>918</v>
      </c>
      <c r="C26" s="158" t="s">
        <v>22</v>
      </c>
      <c r="D26" s="342" t="s">
        <v>148</v>
      </c>
      <c r="E26" s="343">
        <v>144</v>
      </c>
      <c r="F26" s="344">
        <v>182.2</v>
      </c>
      <c r="G26" s="345">
        <v>181</v>
      </c>
      <c r="H26" s="342">
        <v>26.3</v>
      </c>
      <c r="I26" s="343">
        <v>32</v>
      </c>
      <c r="J26" s="346">
        <v>70.900000000000006</v>
      </c>
      <c r="K26" s="343">
        <v>116</v>
      </c>
    </row>
    <row r="27" spans="2:11" x14ac:dyDescent="0.25">
      <c r="B27" s="157">
        <v>919</v>
      </c>
      <c r="C27" s="158" t="s">
        <v>23</v>
      </c>
      <c r="D27" s="342">
        <v>437</v>
      </c>
      <c r="E27" s="343">
        <v>280</v>
      </c>
      <c r="F27" s="344">
        <v>166.6</v>
      </c>
      <c r="G27" s="345">
        <v>190</v>
      </c>
      <c r="H27" s="342">
        <v>28.2</v>
      </c>
      <c r="I27" s="343">
        <v>21</v>
      </c>
      <c r="J27" s="346">
        <v>103.4</v>
      </c>
      <c r="K27" s="343">
        <v>118</v>
      </c>
    </row>
    <row r="28" spans="2:11" x14ac:dyDescent="0.25">
      <c r="B28" s="157">
        <v>920</v>
      </c>
      <c r="C28" s="158" t="s">
        <v>24</v>
      </c>
      <c r="D28" s="342">
        <v>100</v>
      </c>
      <c r="E28" s="343">
        <v>170</v>
      </c>
      <c r="F28" s="344">
        <v>167.5</v>
      </c>
      <c r="G28" s="345">
        <v>164</v>
      </c>
      <c r="H28" s="342">
        <v>30.9</v>
      </c>
      <c r="I28" s="343">
        <v>18</v>
      </c>
      <c r="J28" s="346">
        <v>89.7</v>
      </c>
      <c r="K28" s="343">
        <v>115</v>
      </c>
    </row>
    <row r="29" spans="2:11" x14ac:dyDescent="0.25">
      <c r="B29" s="157">
        <v>921</v>
      </c>
      <c r="C29" s="158" t="s">
        <v>25</v>
      </c>
      <c r="D29" s="342">
        <v>194.2</v>
      </c>
      <c r="E29" s="343">
        <v>257</v>
      </c>
      <c r="F29" s="344">
        <v>219.1</v>
      </c>
      <c r="G29" s="345">
        <v>285</v>
      </c>
      <c r="H29" s="342">
        <v>51.2</v>
      </c>
      <c r="I29" s="343">
        <v>57</v>
      </c>
      <c r="J29" s="346">
        <v>116.7</v>
      </c>
      <c r="K29" s="343">
        <v>152</v>
      </c>
    </row>
    <row r="30" spans="2:11" x14ac:dyDescent="0.25">
      <c r="B30" s="157">
        <v>922</v>
      </c>
      <c r="C30" s="158" t="s">
        <v>26</v>
      </c>
      <c r="D30" s="342">
        <v>163.6</v>
      </c>
      <c r="E30" s="343">
        <v>219</v>
      </c>
      <c r="F30" s="344">
        <v>138.80000000000001</v>
      </c>
      <c r="G30" s="345">
        <v>189</v>
      </c>
      <c r="H30" s="342">
        <v>34.1</v>
      </c>
      <c r="I30" s="343">
        <v>32</v>
      </c>
      <c r="J30" s="346">
        <v>65.400000000000006</v>
      </c>
      <c r="K30" s="343">
        <v>94</v>
      </c>
    </row>
    <row r="31" spans="2:11" x14ac:dyDescent="0.25">
      <c r="B31" s="157">
        <v>923</v>
      </c>
      <c r="C31" s="158" t="s">
        <v>27</v>
      </c>
      <c r="D31" s="342">
        <v>230.1</v>
      </c>
      <c r="E31" s="343">
        <v>498</v>
      </c>
      <c r="F31" s="344">
        <v>174.6</v>
      </c>
      <c r="G31" s="345">
        <v>241</v>
      </c>
      <c r="H31" s="342">
        <v>23.3</v>
      </c>
      <c r="I31" s="343">
        <v>29</v>
      </c>
      <c r="J31" s="346">
        <v>78.2</v>
      </c>
      <c r="K31" s="343">
        <v>147</v>
      </c>
    </row>
    <row r="32" spans="2:11" ht="15.75" thickBot="1" x14ac:dyDescent="0.3">
      <c r="B32" s="164">
        <v>924</v>
      </c>
      <c r="C32" s="165" t="s">
        <v>28</v>
      </c>
      <c r="D32" s="335">
        <v>22</v>
      </c>
      <c r="E32" s="336">
        <v>15</v>
      </c>
      <c r="F32" s="347">
        <v>57.4</v>
      </c>
      <c r="G32" s="348">
        <v>76</v>
      </c>
      <c r="H32" s="335">
        <v>17.3</v>
      </c>
      <c r="I32" s="336">
        <v>13</v>
      </c>
      <c r="J32" s="349">
        <v>38.1</v>
      </c>
      <c r="K32" s="336">
        <v>35</v>
      </c>
    </row>
  </sheetData>
  <sheetProtection autoFilter="0"/>
  <sortState xmlns:xlrd2="http://schemas.microsoft.com/office/spreadsheetml/2017/richdata2" ref="N9:N32">
    <sortCondition descending="1" ref="N9"/>
  </sortState>
  <mergeCells count="6">
    <mergeCell ref="B7:C7"/>
    <mergeCell ref="D4:E4"/>
    <mergeCell ref="F4:G4"/>
    <mergeCell ref="H4:I4"/>
    <mergeCell ref="J4:K4"/>
    <mergeCell ref="B6:C6"/>
  </mergeCells>
  <pageMargins left="0.7" right="0.7" top="0.75" bottom="0.75" header="0.3" footer="0.3"/>
  <pageSetup paperSize="9" orientation="landscape" r:id="rId1"/>
  <ignoredErrors>
    <ignoredError sqref="E5:K5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0">
    <tabColor rgb="FF00B050"/>
  </sheetPr>
  <dimension ref="A1:L35"/>
  <sheetViews>
    <sheetView workbookViewId="0">
      <selection activeCell="K7" sqref="K7"/>
    </sheetView>
  </sheetViews>
  <sheetFormatPr defaultColWidth="9.140625" defaultRowHeight="15" x14ac:dyDescent="0.25"/>
  <cols>
    <col min="1" max="1" width="2.7109375" style="26" customWidth="1"/>
    <col min="2" max="2" width="5.140625" style="26" customWidth="1"/>
    <col min="3" max="3" width="26.42578125" style="26" customWidth="1"/>
    <col min="4" max="11" width="17.85546875" style="26" customWidth="1"/>
    <col min="12" max="12" width="3.7109375" style="26" customWidth="1"/>
    <col min="13" max="16384" width="9.140625" style="26"/>
  </cols>
  <sheetData>
    <row r="1" spans="1:12" ht="15" customHeight="1" thickBot="1" x14ac:dyDescent="0.3">
      <c r="H1" s="23"/>
      <c r="I1" s="23"/>
    </row>
    <row r="2" spans="1:12" ht="15.75" x14ac:dyDescent="0.25">
      <c r="B2" s="139" t="s">
        <v>222</v>
      </c>
      <c r="C2" s="130"/>
      <c r="D2" s="130"/>
      <c r="E2" s="130"/>
      <c r="F2" s="130"/>
      <c r="G2" s="130"/>
      <c r="H2" s="130"/>
      <c r="I2" s="130"/>
      <c r="J2" s="130"/>
      <c r="K2" s="131"/>
    </row>
    <row r="3" spans="1:12" ht="6" customHeight="1" x14ac:dyDescent="0.25">
      <c r="B3" s="132"/>
      <c r="C3" s="133"/>
      <c r="D3" s="133"/>
      <c r="E3" s="133"/>
      <c r="F3" s="133"/>
      <c r="G3" s="133"/>
      <c r="H3" s="133"/>
      <c r="I3" s="133"/>
      <c r="J3" s="133"/>
      <c r="K3" s="134"/>
    </row>
    <row r="4" spans="1:12" ht="30.75" customHeight="1" x14ac:dyDescent="0.25">
      <c r="B4" s="141"/>
      <c r="C4" s="142"/>
      <c r="D4" s="453" t="s">
        <v>110</v>
      </c>
      <c r="E4" s="453"/>
      <c r="F4" s="453" t="s">
        <v>154</v>
      </c>
      <c r="G4" s="453"/>
      <c r="H4" s="453" t="s">
        <v>38</v>
      </c>
      <c r="I4" s="453"/>
      <c r="J4" s="453" t="s">
        <v>181</v>
      </c>
      <c r="K4" s="454"/>
    </row>
    <row r="5" spans="1:12" ht="15.75" thickBot="1" x14ac:dyDescent="0.3">
      <c r="B5" s="135"/>
      <c r="C5" s="136"/>
      <c r="D5" s="137">
        <f>Overblik!$D$6</f>
        <v>2020</v>
      </c>
      <c r="E5" s="137">
        <f>Overblik!$E$6</f>
        <v>2021</v>
      </c>
      <c r="F5" s="137">
        <f>Overblik!$D$6</f>
        <v>2020</v>
      </c>
      <c r="G5" s="137">
        <f>Overblik!$E$6</f>
        <v>2021</v>
      </c>
      <c r="H5" s="137">
        <f>Overblik!$D$6</f>
        <v>2020</v>
      </c>
      <c r="I5" s="137">
        <f>Overblik!$E$6</f>
        <v>2021</v>
      </c>
      <c r="J5" s="137">
        <f>Overblik!$D$6</f>
        <v>2020</v>
      </c>
      <c r="K5" s="138">
        <f>Overblik!$E$6</f>
        <v>2021</v>
      </c>
    </row>
    <row r="6" spans="1:12" x14ac:dyDescent="0.25">
      <c r="B6" s="455" t="s">
        <v>107</v>
      </c>
      <c r="C6" s="456"/>
      <c r="D6" s="333">
        <v>558</v>
      </c>
      <c r="E6" s="334">
        <v>626</v>
      </c>
      <c r="F6" s="333">
        <v>479</v>
      </c>
      <c r="G6" s="334">
        <v>591</v>
      </c>
      <c r="H6" s="333">
        <v>359</v>
      </c>
      <c r="I6" s="334">
        <v>440</v>
      </c>
      <c r="J6" s="333">
        <v>178</v>
      </c>
      <c r="K6" s="334">
        <v>202</v>
      </c>
    </row>
    <row r="7" spans="1:12" ht="15.75" thickBot="1" x14ac:dyDescent="0.3">
      <c r="B7" s="457" t="s">
        <v>33</v>
      </c>
      <c r="C7" s="458"/>
      <c r="D7" s="335">
        <f t="shared" ref="D7:J7" si="0">SMALL(D9:D32,5)</f>
        <v>491</v>
      </c>
      <c r="E7" s="336">
        <f t="shared" si="0"/>
        <v>526</v>
      </c>
      <c r="F7" s="335">
        <f t="shared" si="0"/>
        <v>351</v>
      </c>
      <c r="G7" s="336">
        <f t="shared" si="0"/>
        <v>401</v>
      </c>
      <c r="H7" s="335">
        <f t="shared" si="0"/>
        <v>224</v>
      </c>
      <c r="I7" s="336">
        <f t="shared" si="0"/>
        <v>229</v>
      </c>
      <c r="J7" s="335">
        <f t="shared" si="0"/>
        <v>157</v>
      </c>
      <c r="K7" s="336">
        <f>SMALL(K9:K32,5)</f>
        <v>172</v>
      </c>
    </row>
    <row r="8" spans="1:12" ht="13.5" customHeight="1" thickBot="1" x14ac:dyDescent="0.3">
      <c r="A8" s="37"/>
      <c r="B8" s="145" t="s">
        <v>29</v>
      </c>
      <c r="C8" s="146" t="s">
        <v>0</v>
      </c>
      <c r="D8" s="337"/>
      <c r="E8" s="337"/>
      <c r="F8" s="337"/>
      <c r="G8" s="337"/>
      <c r="H8" s="337"/>
      <c r="I8" s="337"/>
      <c r="J8" s="337"/>
      <c r="K8" s="338"/>
      <c r="L8" s="37"/>
    </row>
    <row r="9" spans="1:12" x14ac:dyDescent="0.25">
      <c r="B9" s="150">
        <v>901</v>
      </c>
      <c r="C9" s="151" t="s">
        <v>5</v>
      </c>
      <c r="D9" s="333">
        <v>536</v>
      </c>
      <c r="E9" s="334">
        <v>578</v>
      </c>
      <c r="F9" s="339">
        <v>532</v>
      </c>
      <c r="G9" s="340">
        <v>401</v>
      </c>
      <c r="H9" s="333">
        <v>270</v>
      </c>
      <c r="I9" s="334">
        <v>249</v>
      </c>
      <c r="J9" s="341">
        <v>179</v>
      </c>
      <c r="K9" s="334">
        <v>210</v>
      </c>
    </row>
    <row r="10" spans="1:12" x14ac:dyDescent="0.25">
      <c r="B10" s="157">
        <v>902</v>
      </c>
      <c r="C10" s="158" t="s">
        <v>6</v>
      </c>
      <c r="D10" s="342">
        <v>626</v>
      </c>
      <c r="E10" s="343">
        <v>664</v>
      </c>
      <c r="F10" s="344">
        <v>704</v>
      </c>
      <c r="G10" s="345">
        <v>630</v>
      </c>
      <c r="H10" s="342">
        <v>305</v>
      </c>
      <c r="I10" s="343">
        <v>329</v>
      </c>
      <c r="J10" s="346">
        <v>199</v>
      </c>
      <c r="K10" s="343">
        <v>224</v>
      </c>
    </row>
    <row r="11" spans="1:12" x14ac:dyDescent="0.25">
      <c r="B11" s="157">
        <v>903</v>
      </c>
      <c r="C11" s="158" t="s">
        <v>7</v>
      </c>
      <c r="D11" s="342">
        <v>589</v>
      </c>
      <c r="E11" s="343">
        <v>639</v>
      </c>
      <c r="F11" s="344">
        <v>627</v>
      </c>
      <c r="G11" s="345">
        <v>642</v>
      </c>
      <c r="H11" s="342">
        <v>421</v>
      </c>
      <c r="I11" s="343">
        <v>512</v>
      </c>
      <c r="J11" s="346">
        <v>220</v>
      </c>
      <c r="K11" s="343">
        <v>216</v>
      </c>
    </row>
    <row r="12" spans="1:12" x14ac:dyDescent="0.25">
      <c r="B12" s="157">
        <v>904</v>
      </c>
      <c r="C12" s="158" t="s">
        <v>8</v>
      </c>
      <c r="D12" s="342">
        <v>813</v>
      </c>
      <c r="E12" s="343">
        <v>844</v>
      </c>
      <c r="F12" s="344">
        <v>603</v>
      </c>
      <c r="G12" s="345">
        <v>872</v>
      </c>
      <c r="H12" s="342">
        <v>444</v>
      </c>
      <c r="I12" s="343">
        <v>354</v>
      </c>
      <c r="J12" s="346">
        <v>187</v>
      </c>
      <c r="K12" s="343">
        <v>257</v>
      </c>
    </row>
    <row r="13" spans="1:12" x14ac:dyDescent="0.25">
      <c r="B13" s="157">
        <v>905</v>
      </c>
      <c r="C13" s="158" t="s">
        <v>9</v>
      </c>
      <c r="D13" s="342">
        <v>604</v>
      </c>
      <c r="E13" s="343">
        <v>685</v>
      </c>
      <c r="F13" s="344">
        <v>476</v>
      </c>
      <c r="G13" s="345">
        <v>523</v>
      </c>
      <c r="H13" s="342">
        <v>266</v>
      </c>
      <c r="I13" s="343">
        <v>287</v>
      </c>
      <c r="J13" s="346">
        <v>192</v>
      </c>
      <c r="K13" s="343">
        <v>215</v>
      </c>
    </row>
    <row r="14" spans="1:12" x14ac:dyDescent="0.25">
      <c r="B14" s="157">
        <v>906</v>
      </c>
      <c r="C14" s="158" t="s">
        <v>10</v>
      </c>
      <c r="D14" s="342">
        <v>493</v>
      </c>
      <c r="E14" s="343">
        <v>710</v>
      </c>
      <c r="F14" s="344">
        <v>348</v>
      </c>
      <c r="G14" s="345">
        <v>475</v>
      </c>
      <c r="H14" s="342">
        <v>224</v>
      </c>
      <c r="I14" s="343">
        <v>167</v>
      </c>
      <c r="J14" s="346">
        <v>161</v>
      </c>
      <c r="K14" s="343">
        <v>188</v>
      </c>
    </row>
    <row r="15" spans="1:12" x14ac:dyDescent="0.25">
      <c r="B15" s="157">
        <v>907</v>
      </c>
      <c r="C15" s="158" t="s">
        <v>11</v>
      </c>
      <c r="D15" s="342">
        <v>393</v>
      </c>
      <c r="E15" s="343">
        <v>494</v>
      </c>
      <c r="F15" s="344">
        <v>351</v>
      </c>
      <c r="G15" s="345">
        <v>396</v>
      </c>
      <c r="H15" s="342">
        <v>208</v>
      </c>
      <c r="I15" s="343">
        <v>239</v>
      </c>
      <c r="J15" s="346">
        <v>161</v>
      </c>
      <c r="K15" s="343">
        <v>160</v>
      </c>
    </row>
    <row r="16" spans="1:12" x14ac:dyDescent="0.25">
      <c r="B16" s="157">
        <v>908</v>
      </c>
      <c r="C16" s="158" t="s">
        <v>12</v>
      </c>
      <c r="D16" s="342">
        <v>605</v>
      </c>
      <c r="E16" s="343">
        <v>632</v>
      </c>
      <c r="F16" s="344">
        <v>442</v>
      </c>
      <c r="G16" s="345">
        <v>550</v>
      </c>
      <c r="H16" s="342">
        <v>343</v>
      </c>
      <c r="I16" s="343">
        <v>319</v>
      </c>
      <c r="J16" s="346">
        <v>190</v>
      </c>
      <c r="K16" s="343">
        <v>203</v>
      </c>
    </row>
    <row r="17" spans="2:11" x14ac:dyDescent="0.25">
      <c r="B17" s="157">
        <v>909</v>
      </c>
      <c r="C17" s="158" t="s">
        <v>13</v>
      </c>
      <c r="D17" s="342">
        <v>592</v>
      </c>
      <c r="E17" s="343">
        <v>706</v>
      </c>
      <c r="F17" s="344">
        <v>664</v>
      </c>
      <c r="G17" s="345">
        <v>771</v>
      </c>
      <c r="H17" s="342">
        <v>391</v>
      </c>
      <c r="I17" s="343">
        <v>512</v>
      </c>
      <c r="J17" s="346">
        <v>184</v>
      </c>
      <c r="K17" s="343">
        <v>187</v>
      </c>
    </row>
    <row r="18" spans="2:11" x14ac:dyDescent="0.25">
      <c r="B18" s="157">
        <v>910</v>
      </c>
      <c r="C18" s="158" t="s">
        <v>14</v>
      </c>
      <c r="D18" s="342">
        <v>741</v>
      </c>
      <c r="E18" s="343">
        <v>814</v>
      </c>
      <c r="F18" s="344">
        <v>647</v>
      </c>
      <c r="G18" s="345">
        <v>644</v>
      </c>
      <c r="H18" s="342">
        <v>375</v>
      </c>
      <c r="I18" s="343">
        <v>422</v>
      </c>
      <c r="J18" s="346">
        <v>224</v>
      </c>
      <c r="K18" s="343">
        <v>181</v>
      </c>
    </row>
    <row r="19" spans="2:11" x14ac:dyDescent="0.25">
      <c r="B19" s="157">
        <v>911</v>
      </c>
      <c r="C19" s="158" t="s">
        <v>15</v>
      </c>
      <c r="D19" s="342">
        <v>491</v>
      </c>
      <c r="E19" s="343">
        <v>551</v>
      </c>
      <c r="F19" s="344">
        <v>394</v>
      </c>
      <c r="G19" s="345">
        <v>258</v>
      </c>
      <c r="H19" s="342">
        <v>289</v>
      </c>
      <c r="I19" s="343">
        <v>335</v>
      </c>
      <c r="J19" s="346">
        <v>157</v>
      </c>
      <c r="K19" s="343">
        <v>192</v>
      </c>
    </row>
    <row r="20" spans="2:11" x14ac:dyDescent="0.25">
      <c r="B20" s="157">
        <v>912</v>
      </c>
      <c r="C20" s="158" t="s">
        <v>16</v>
      </c>
      <c r="D20" s="342">
        <v>511</v>
      </c>
      <c r="E20" s="343">
        <v>572</v>
      </c>
      <c r="F20" s="344">
        <v>490</v>
      </c>
      <c r="G20" s="345">
        <v>1210</v>
      </c>
      <c r="H20" s="342">
        <v>236</v>
      </c>
      <c r="I20" s="343">
        <v>298</v>
      </c>
      <c r="J20" s="346">
        <v>172</v>
      </c>
      <c r="K20" s="343">
        <v>198</v>
      </c>
    </row>
    <row r="21" spans="2:11" x14ac:dyDescent="0.25">
      <c r="B21" s="157">
        <v>913</v>
      </c>
      <c r="C21" s="158" t="s">
        <v>17</v>
      </c>
      <c r="D21" s="342">
        <v>558</v>
      </c>
      <c r="E21" s="343">
        <v>517</v>
      </c>
      <c r="F21" s="344">
        <v>383</v>
      </c>
      <c r="G21" s="345">
        <v>626</v>
      </c>
      <c r="H21" s="342">
        <v>272</v>
      </c>
      <c r="I21" s="343">
        <v>492</v>
      </c>
      <c r="J21" s="346">
        <v>148</v>
      </c>
      <c r="K21" s="343">
        <v>184</v>
      </c>
    </row>
    <row r="22" spans="2:11" x14ac:dyDescent="0.25">
      <c r="B22" s="157">
        <v>914</v>
      </c>
      <c r="C22" s="158" t="s">
        <v>18</v>
      </c>
      <c r="D22" s="342">
        <v>433</v>
      </c>
      <c r="E22" s="343">
        <v>425</v>
      </c>
      <c r="F22" s="344">
        <v>501</v>
      </c>
      <c r="G22" s="345">
        <v>282</v>
      </c>
      <c r="H22" s="342">
        <v>184</v>
      </c>
      <c r="I22" s="343">
        <v>161</v>
      </c>
      <c r="J22" s="346">
        <v>147</v>
      </c>
      <c r="K22" s="343">
        <v>123</v>
      </c>
    </row>
    <row r="23" spans="2:11" x14ac:dyDescent="0.25">
      <c r="B23" s="157">
        <v>915</v>
      </c>
      <c r="C23" s="158" t="s">
        <v>19</v>
      </c>
      <c r="D23" s="342">
        <v>516</v>
      </c>
      <c r="E23" s="343">
        <v>571</v>
      </c>
      <c r="F23" s="344">
        <v>427</v>
      </c>
      <c r="G23" s="345">
        <v>779</v>
      </c>
      <c r="H23" s="342">
        <v>207</v>
      </c>
      <c r="I23" s="343">
        <v>208</v>
      </c>
      <c r="J23" s="346">
        <v>197</v>
      </c>
      <c r="K23" s="343">
        <v>217</v>
      </c>
    </row>
    <row r="24" spans="2:11" x14ac:dyDescent="0.25">
      <c r="B24" s="157">
        <v>916</v>
      </c>
      <c r="C24" s="158" t="s">
        <v>20</v>
      </c>
      <c r="D24" s="342">
        <v>560</v>
      </c>
      <c r="E24" s="343">
        <v>612</v>
      </c>
      <c r="F24" s="344">
        <v>632</v>
      </c>
      <c r="G24" s="345">
        <v>584</v>
      </c>
      <c r="H24" s="342">
        <v>351</v>
      </c>
      <c r="I24" s="343">
        <v>363</v>
      </c>
      <c r="J24" s="346">
        <v>175</v>
      </c>
      <c r="K24" s="343">
        <v>203</v>
      </c>
    </row>
    <row r="25" spans="2:11" x14ac:dyDescent="0.25">
      <c r="B25" s="157">
        <v>917</v>
      </c>
      <c r="C25" s="158" t="s">
        <v>21</v>
      </c>
      <c r="D25" s="342">
        <v>516</v>
      </c>
      <c r="E25" s="343">
        <v>646</v>
      </c>
      <c r="F25" s="344">
        <v>495</v>
      </c>
      <c r="G25" s="345">
        <v>423</v>
      </c>
      <c r="H25" s="342">
        <v>358</v>
      </c>
      <c r="I25" s="343">
        <v>369</v>
      </c>
      <c r="J25" s="346">
        <v>225</v>
      </c>
      <c r="K25" s="343">
        <v>262</v>
      </c>
    </row>
    <row r="26" spans="2:11" x14ac:dyDescent="0.25">
      <c r="B26" s="157">
        <v>918</v>
      </c>
      <c r="C26" s="158" t="s">
        <v>22</v>
      </c>
      <c r="D26" s="342">
        <v>484</v>
      </c>
      <c r="E26" s="343">
        <v>535</v>
      </c>
      <c r="F26" s="344">
        <v>397</v>
      </c>
      <c r="G26" s="345">
        <v>527</v>
      </c>
      <c r="H26" s="342">
        <v>302</v>
      </c>
      <c r="I26" s="343">
        <v>368</v>
      </c>
      <c r="J26" s="346">
        <v>205</v>
      </c>
      <c r="K26" s="343">
        <v>238</v>
      </c>
    </row>
    <row r="27" spans="2:11" x14ac:dyDescent="0.25">
      <c r="B27" s="157">
        <v>919</v>
      </c>
      <c r="C27" s="158" t="s">
        <v>23</v>
      </c>
      <c r="D27" s="342">
        <v>583</v>
      </c>
      <c r="E27" s="343">
        <v>651</v>
      </c>
      <c r="F27" s="344">
        <v>291</v>
      </c>
      <c r="G27" s="345">
        <v>406</v>
      </c>
      <c r="H27" s="342">
        <v>324</v>
      </c>
      <c r="I27" s="343">
        <v>397</v>
      </c>
      <c r="J27" s="346">
        <v>169</v>
      </c>
      <c r="K27" s="343">
        <v>178</v>
      </c>
    </row>
    <row r="28" spans="2:11" x14ac:dyDescent="0.25">
      <c r="B28" s="157">
        <v>920</v>
      </c>
      <c r="C28" s="158" t="s">
        <v>24</v>
      </c>
      <c r="D28" s="342">
        <v>562</v>
      </c>
      <c r="E28" s="343">
        <v>526</v>
      </c>
      <c r="F28" s="344">
        <v>335</v>
      </c>
      <c r="G28" s="345">
        <v>473</v>
      </c>
      <c r="H28" s="342">
        <v>246</v>
      </c>
      <c r="I28" s="343">
        <v>229</v>
      </c>
      <c r="J28" s="346">
        <v>171</v>
      </c>
      <c r="K28" s="343">
        <v>163</v>
      </c>
    </row>
    <row r="29" spans="2:11" x14ac:dyDescent="0.25">
      <c r="B29" s="157">
        <v>921</v>
      </c>
      <c r="C29" s="158" t="s">
        <v>25</v>
      </c>
      <c r="D29" s="342">
        <v>559</v>
      </c>
      <c r="E29" s="343">
        <v>657</v>
      </c>
      <c r="F29" s="344">
        <v>463</v>
      </c>
      <c r="G29" s="345">
        <v>661</v>
      </c>
      <c r="H29" s="342">
        <v>250</v>
      </c>
      <c r="I29" s="343">
        <v>287</v>
      </c>
      <c r="J29" s="346">
        <v>168</v>
      </c>
      <c r="K29" s="343">
        <v>216</v>
      </c>
    </row>
    <row r="30" spans="2:11" x14ac:dyDescent="0.25">
      <c r="B30" s="157">
        <v>922</v>
      </c>
      <c r="C30" s="158" t="s">
        <v>26</v>
      </c>
      <c r="D30" s="342">
        <v>537</v>
      </c>
      <c r="E30" s="343">
        <v>611</v>
      </c>
      <c r="F30" s="344">
        <v>570</v>
      </c>
      <c r="G30" s="345">
        <v>564</v>
      </c>
      <c r="H30" s="342">
        <v>260</v>
      </c>
      <c r="I30" s="343">
        <v>289</v>
      </c>
      <c r="J30" s="346">
        <v>148</v>
      </c>
      <c r="K30" s="343">
        <v>172</v>
      </c>
    </row>
    <row r="31" spans="2:11" x14ac:dyDescent="0.25">
      <c r="B31" s="157">
        <v>923</v>
      </c>
      <c r="C31" s="158" t="s">
        <v>27</v>
      </c>
      <c r="D31" s="342">
        <v>534</v>
      </c>
      <c r="E31" s="343">
        <v>619</v>
      </c>
      <c r="F31" s="344">
        <v>471</v>
      </c>
      <c r="G31" s="345">
        <v>501</v>
      </c>
      <c r="H31" s="342">
        <v>383</v>
      </c>
      <c r="I31" s="343">
        <v>539</v>
      </c>
      <c r="J31" s="346">
        <v>178</v>
      </c>
      <c r="K31" s="343">
        <v>230</v>
      </c>
    </row>
    <row r="32" spans="2:11" ht="14.45" customHeight="1" thickBot="1" x14ac:dyDescent="0.3">
      <c r="B32" s="164">
        <v>924</v>
      </c>
      <c r="C32" s="165" t="s">
        <v>28</v>
      </c>
      <c r="D32" s="335">
        <v>466</v>
      </c>
      <c r="E32" s="336">
        <v>267</v>
      </c>
      <c r="F32" s="347">
        <v>346</v>
      </c>
      <c r="G32" s="348">
        <v>157</v>
      </c>
      <c r="H32" s="335">
        <v>183</v>
      </c>
      <c r="I32" s="336">
        <v>156</v>
      </c>
      <c r="J32" s="349">
        <v>114</v>
      </c>
      <c r="K32" s="336">
        <v>95</v>
      </c>
    </row>
    <row r="33" spans="2:5" ht="19.149999999999999" hidden="1" customHeight="1" x14ac:dyDescent="0.25">
      <c r="E33" s="26">
        <v>13302</v>
      </c>
    </row>
    <row r="34" spans="2:5" ht="15" customHeight="1" x14ac:dyDescent="0.25">
      <c r="B34" s="27"/>
    </row>
    <row r="35" spans="2:5" ht="3.75" customHeight="1" x14ac:dyDescent="0.25"/>
  </sheetData>
  <sheetProtection autoFilter="0"/>
  <sortState xmlns:xlrd2="http://schemas.microsoft.com/office/spreadsheetml/2017/richdata2" ref="B9:K32">
    <sortCondition ref="B9:B32"/>
  </sortState>
  <mergeCells count="6">
    <mergeCell ref="B7:C7"/>
    <mergeCell ref="D4:E4"/>
    <mergeCell ref="F4:G4"/>
    <mergeCell ref="H4:I4"/>
    <mergeCell ref="J4:K4"/>
    <mergeCell ref="B6:C6"/>
  </mergeCells>
  <pageMargins left="0.19685039370078741" right="0.19685039370078741" top="0.15748031496062992" bottom="0.15748031496062992" header="0.31496062992125984" footer="0.31496062992125984"/>
  <pageSetup paperSize="9" scale="96" orientation="landscape" r:id="rId1"/>
  <ignoredErrors>
    <ignoredError sqref="E5:I5 J5:K5" formula="1"/>
    <ignoredError sqref="E7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1">
    <tabColor rgb="FF00B050"/>
  </sheetPr>
  <dimension ref="A1:L32"/>
  <sheetViews>
    <sheetView workbookViewId="0">
      <selection activeCell="K7" sqref="K7"/>
    </sheetView>
  </sheetViews>
  <sheetFormatPr defaultColWidth="9.140625" defaultRowHeight="15" x14ac:dyDescent="0.25"/>
  <cols>
    <col min="1" max="1" width="2.7109375" style="26" customWidth="1"/>
    <col min="2" max="2" width="5.140625" style="26" customWidth="1"/>
    <col min="3" max="3" width="26.42578125" style="26" customWidth="1"/>
    <col min="4" max="5" width="9" style="26" customWidth="1"/>
    <col min="6" max="6" width="10.85546875" style="26" bestFit="1" customWidth="1"/>
    <col min="7" max="7" width="10.85546875" style="26" customWidth="1"/>
    <col min="8" max="8" width="10.42578125" style="26" bestFit="1" customWidth="1"/>
    <col min="9" max="9" width="10.42578125" style="26" customWidth="1"/>
    <col min="10" max="10" width="10.7109375" style="26" bestFit="1" customWidth="1"/>
    <col min="11" max="11" width="10.7109375" style="26" customWidth="1"/>
    <col min="12" max="12" width="4.140625" style="26" customWidth="1"/>
    <col min="13" max="16384" width="9.140625" style="26"/>
  </cols>
  <sheetData>
    <row r="1" spans="1:12" ht="15" customHeight="1" thickBot="1" x14ac:dyDescent="0.3">
      <c r="G1" s="23"/>
      <c r="H1" s="23"/>
    </row>
    <row r="2" spans="1:12" ht="15.75" x14ac:dyDescent="0.25">
      <c r="B2" s="139" t="s">
        <v>223</v>
      </c>
      <c r="C2" s="130"/>
      <c r="D2" s="130"/>
      <c r="E2" s="130"/>
      <c r="F2" s="130"/>
      <c r="G2" s="130"/>
      <c r="H2" s="130"/>
      <c r="I2" s="130"/>
      <c r="J2" s="130"/>
      <c r="K2" s="131"/>
    </row>
    <row r="3" spans="1:12" ht="6" customHeight="1" x14ac:dyDescent="0.25">
      <c r="B3" s="132"/>
      <c r="C3" s="133"/>
      <c r="D3" s="133"/>
      <c r="E3" s="133"/>
      <c r="F3" s="133"/>
      <c r="G3" s="133"/>
      <c r="H3" s="133"/>
      <c r="I3" s="133"/>
      <c r="J3" s="133"/>
      <c r="K3" s="134"/>
    </row>
    <row r="4" spans="1:12" ht="14.45" customHeight="1" x14ac:dyDescent="0.25">
      <c r="B4" s="141"/>
      <c r="C4" s="142"/>
      <c r="D4" s="453" t="s">
        <v>111</v>
      </c>
      <c r="E4" s="453"/>
      <c r="F4" s="453" t="s">
        <v>39</v>
      </c>
      <c r="G4" s="453"/>
      <c r="H4" s="453" t="s">
        <v>40</v>
      </c>
      <c r="I4" s="453"/>
      <c r="J4" s="453" t="s">
        <v>41</v>
      </c>
      <c r="K4" s="454"/>
    </row>
    <row r="5" spans="1:12" ht="15.75" thickBot="1" x14ac:dyDescent="0.3">
      <c r="B5" s="135"/>
      <c r="C5" s="136"/>
      <c r="D5" s="137">
        <f>Overblik!$D$6</f>
        <v>2020</v>
      </c>
      <c r="E5" s="137">
        <f>Overblik!$E$6</f>
        <v>2021</v>
      </c>
      <c r="F5" s="137">
        <f>Overblik!$D$6</f>
        <v>2020</v>
      </c>
      <c r="G5" s="137">
        <f>Overblik!$E$6</f>
        <v>2021</v>
      </c>
      <c r="H5" s="137">
        <f>Overblik!$D$6</f>
        <v>2020</v>
      </c>
      <c r="I5" s="137">
        <f>Overblik!$E$6</f>
        <v>2021</v>
      </c>
      <c r="J5" s="137">
        <f>Overblik!$D$6</f>
        <v>2020</v>
      </c>
      <c r="K5" s="138">
        <f>Overblik!$E$6</f>
        <v>2021</v>
      </c>
      <c r="L5" s="40"/>
    </row>
    <row r="6" spans="1:12" x14ac:dyDescent="0.25">
      <c r="B6" s="455" t="s">
        <v>107</v>
      </c>
      <c r="C6" s="456"/>
      <c r="D6" s="333">
        <v>100.8</v>
      </c>
      <c r="E6" s="334">
        <v>94</v>
      </c>
      <c r="F6" s="333">
        <v>66.5</v>
      </c>
      <c r="G6" s="334">
        <v>56</v>
      </c>
      <c r="H6" s="333">
        <v>74.599999999999994</v>
      </c>
      <c r="I6" s="334">
        <v>66</v>
      </c>
      <c r="J6" s="333">
        <v>80.5</v>
      </c>
      <c r="K6" s="334">
        <v>73</v>
      </c>
    </row>
    <row r="7" spans="1:12" ht="15.75" thickBot="1" x14ac:dyDescent="0.3">
      <c r="B7" s="457" t="s">
        <v>33</v>
      </c>
      <c r="C7" s="458"/>
      <c r="D7" s="335">
        <f t="shared" ref="D7:J7" si="0">SMALL(D9:D32,5)</f>
        <v>69.400000000000006</v>
      </c>
      <c r="E7" s="336">
        <f t="shared" si="0"/>
        <v>67</v>
      </c>
      <c r="F7" s="335">
        <f t="shared" si="0"/>
        <v>45.5</v>
      </c>
      <c r="G7" s="336">
        <f t="shared" si="0"/>
        <v>41</v>
      </c>
      <c r="H7" s="335">
        <f t="shared" si="0"/>
        <v>55</v>
      </c>
      <c r="I7" s="336">
        <f t="shared" si="0"/>
        <v>45</v>
      </c>
      <c r="J7" s="335">
        <f t="shared" si="0"/>
        <v>63.1</v>
      </c>
      <c r="K7" s="336">
        <f>SMALL(K9:K32,5)</f>
        <v>53</v>
      </c>
    </row>
    <row r="8" spans="1:12" ht="13.5" customHeight="1" thickBot="1" x14ac:dyDescent="0.3">
      <c r="A8" s="37"/>
      <c r="B8" s="145" t="s">
        <v>29</v>
      </c>
      <c r="C8" s="146" t="s">
        <v>0</v>
      </c>
      <c r="D8" s="337"/>
      <c r="E8" s="337"/>
      <c r="F8" s="337"/>
      <c r="G8" s="337"/>
      <c r="H8" s="337"/>
      <c r="I8" s="337"/>
      <c r="J8" s="337"/>
      <c r="K8" s="338"/>
      <c r="L8" s="41"/>
    </row>
    <row r="9" spans="1:12" x14ac:dyDescent="0.25">
      <c r="B9" s="150">
        <v>901</v>
      </c>
      <c r="C9" s="151" t="s">
        <v>5</v>
      </c>
      <c r="D9" s="333">
        <v>80.099999999999994</v>
      </c>
      <c r="E9" s="334">
        <v>88</v>
      </c>
      <c r="F9" s="339">
        <v>49</v>
      </c>
      <c r="G9" s="340">
        <v>58</v>
      </c>
      <c r="H9" s="333">
        <v>55.3</v>
      </c>
      <c r="I9" s="334">
        <v>49</v>
      </c>
      <c r="J9" s="341">
        <v>92.7</v>
      </c>
      <c r="K9" s="334">
        <v>80</v>
      </c>
    </row>
    <row r="10" spans="1:12" x14ac:dyDescent="0.25">
      <c r="B10" s="157">
        <v>902</v>
      </c>
      <c r="C10" s="158" t="s">
        <v>6</v>
      </c>
      <c r="D10" s="342">
        <v>102.4</v>
      </c>
      <c r="E10" s="343">
        <v>68</v>
      </c>
      <c r="F10" s="344">
        <v>63.2</v>
      </c>
      <c r="G10" s="345">
        <v>58</v>
      </c>
      <c r="H10" s="342">
        <v>67.3</v>
      </c>
      <c r="I10" s="343">
        <v>66</v>
      </c>
      <c r="J10" s="346">
        <v>90.6</v>
      </c>
      <c r="K10" s="343">
        <v>109</v>
      </c>
    </row>
    <row r="11" spans="1:12" x14ac:dyDescent="0.25">
      <c r="B11" s="157">
        <v>903</v>
      </c>
      <c r="C11" s="158" t="s">
        <v>7</v>
      </c>
      <c r="D11" s="342">
        <v>112</v>
      </c>
      <c r="E11" s="343">
        <v>113</v>
      </c>
      <c r="F11" s="344">
        <v>77.099999999999994</v>
      </c>
      <c r="G11" s="345">
        <v>89</v>
      </c>
      <c r="H11" s="342">
        <v>101.8</v>
      </c>
      <c r="I11" s="343">
        <v>74</v>
      </c>
      <c r="J11" s="346">
        <v>128</v>
      </c>
      <c r="K11" s="343">
        <v>95</v>
      </c>
    </row>
    <row r="12" spans="1:12" x14ac:dyDescent="0.25">
      <c r="B12" s="157">
        <v>904</v>
      </c>
      <c r="C12" s="158" t="s">
        <v>8</v>
      </c>
      <c r="D12" s="342">
        <v>187.3</v>
      </c>
      <c r="E12" s="343">
        <v>93</v>
      </c>
      <c r="F12" s="344">
        <v>139.69999999999999</v>
      </c>
      <c r="G12" s="345">
        <v>33</v>
      </c>
      <c r="H12" s="342">
        <v>130.19999999999999</v>
      </c>
      <c r="I12" s="343">
        <v>104</v>
      </c>
      <c r="J12" s="346">
        <v>73</v>
      </c>
      <c r="K12" s="343">
        <v>55</v>
      </c>
    </row>
    <row r="13" spans="1:12" x14ac:dyDescent="0.25">
      <c r="B13" s="157">
        <v>905</v>
      </c>
      <c r="C13" s="158" t="s">
        <v>9</v>
      </c>
      <c r="D13" s="342">
        <v>108.8</v>
      </c>
      <c r="E13" s="343">
        <v>114</v>
      </c>
      <c r="F13" s="344">
        <v>55.8</v>
      </c>
      <c r="G13" s="345">
        <v>47</v>
      </c>
      <c r="H13" s="342">
        <v>76.2</v>
      </c>
      <c r="I13" s="343">
        <v>66</v>
      </c>
      <c r="J13" s="346">
        <v>108.8</v>
      </c>
      <c r="K13" s="343">
        <v>83</v>
      </c>
    </row>
    <row r="14" spans="1:12" x14ac:dyDescent="0.25">
      <c r="B14" s="157">
        <v>906</v>
      </c>
      <c r="C14" s="158" t="s">
        <v>10</v>
      </c>
      <c r="D14" s="342">
        <v>50.9</v>
      </c>
      <c r="E14" s="343">
        <v>37</v>
      </c>
      <c r="F14" s="344">
        <v>34.1</v>
      </c>
      <c r="G14" s="345">
        <v>31</v>
      </c>
      <c r="H14" s="342">
        <v>43.2</v>
      </c>
      <c r="I14" s="343">
        <v>35</v>
      </c>
      <c r="J14" s="346">
        <v>62.1</v>
      </c>
      <c r="K14" s="343">
        <v>52</v>
      </c>
    </row>
    <row r="15" spans="1:12" x14ac:dyDescent="0.25">
      <c r="B15" s="157">
        <v>907</v>
      </c>
      <c r="C15" s="158" t="s">
        <v>11</v>
      </c>
      <c r="D15" s="342">
        <v>77.8</v>
      </c>
      <c r="E15" s="343">
        <v>72</v>
      </c>
      <c r="F15" s="344">
        <v>49.5</v>
      </c>
      <c r="G15" s="345">
        <v>41</v>
      </c>
      <c r="H15" s="342">
        <v>61.8</v>
      </c>
      <c r="I15" s="343">
        <v>47</v>
      </c>
      <c r="J15" s="346">
        <v>63.1</v>
      </c>
      <c r="K15" s="343">
        <v>57</v>
      </c>
    </row>
    <row r="16" spans="1:12" x14ac:dyDescent="0.25">
      <c r="B16" s="157">
        <v>908</v>
      </c>
      <c r="C16" s="158" t="s">
        <v>12</v>
      </c>
      <c r="D16" s="342">
        <v>75.599999999999994</v>
      </c>
      <c r="E16" s="343">
        <v>92</v>
      </c>
      <c r="F16" s="344">
        <v>51.9</v>
      </c>
      <c r="G16" s="345">
        <v>47</v>
      </c>
      <c r="H16" s="342">
        <v>65.8</v>
      </c>
      <c r="I16" s="343">
        <v>79</v>
      </c>
      <c r="J16" s="346">
        <v>70.7</v>
      </c>
      <c r="K16" s="343">
        <v>97</v>
      </c>
    </row>
    <row r="17" spans="2:11" x14ac:dyDescent="0.25">
      <c r="B17" s="157">
        <v>909</v>
      </c>
      <c r="C17" s="158" t="s">
        <v>13</v>
      </c>
      <c r="D17" s="342">
        <v>78.3</v>
      </c>
      <c r="E17" s="343">
        <v>78</v>
      </c>
      <c r="F17" s="344">
        <v>47.3</v>
      </c>
      <c r="G17" s="345">
        <v>54</v>
      </c>
      <c r="H17" s="342">
        <v>84.6</v>
      </c>
      <c r="I17" s="343">
        <v>79</v>
      </c>
      <c r="J17" s="346">
        <v>76.8</v>
      </c>
      <c r="K17" s="343">
        <v>87</v>
      </c>
    </row>
    <row r="18" spans="2:11" x14ac:dyDescent="0.25">
      <c r="B18" s="157">
        <v>910</v>
      </c>
      <c r="C18" s="158" t="s">
        <v>14</v>
      </c>
      <c r="D18" s="342">
        <v>50.7</v>
      </c>
      <c r="E18" s="343">
        <v>54</v>
      </c>
      <c r="F18" s="344">
        <v>46.2</v>
      </c>
      <c r="G18" s="345">
        <v>54</v>
      </c>
      <c r="H18" s="342">
        <v>55</v>
      </c>
      <c r="I18" s="343">
        <v>60</v>
      </c>
      <c r="J18" s="346">
        <v>75.400000000000006</v>
      </c>
      <c r="K18" s="343">
        <v>69</v>
      </c>
    </row>
    <row r="19" spans="2:11" x14ac:dyDescent="0.25">
      <c r="B19" s="157">
        <v>911</v>
      </c>
      <c r="C19" s="158" t="s">
        <v>15</v>
      </c>
      <c r="D19" s="342">
        <v>121.9</v>
      </c>
      <c r="E19" s="343">
        <v>108</v>
      </c>
      <c r="F19" s="344">
        <v>57</v>
      </c>
      <c r="G19" s="345">
        <v>50</v>
      </c>
      <c r="H19" s="342">
        <v>58.5</v>
      </c>
      <c r="I19" s="343">
        <v>65</v>
      </c>
      <c r="J19" s="346">
        <v>92.2</v>
      </c>
      <c r="K19" s="343">
        <v>105</v>
      </c>
    </row>
    <row r="20" spans="2:11" x14ac:dyDescent="0.25">
      <c r="B20" s="157">
        <v>912</v>
      </c>
      <c r="C20" s="158" t="s">
        <v>16</v>
      </c>
      <c r="D20" s="342">
        <v>90.2</v>
      </c>
      <c r="E20" s="343">
        <v>132</v>
      </c>
      <c r="F20" s="344">
        <v>51.4</v>
      </c>
      <c r="G20" s="345">
        <v>61</v>
      </c>
      <c r="H20" s="342">
        <v>70.3</v>
      </c>
      <c r="I20" s="343">
        <v>86</v>
      </c>
      <c r="J20" s="346">
        <v>79.7</v>
      </c>
      <c r="K20" s="343">
        <v>63</v>
      </c>
    </row>
    <row r="21" spans="2:11" x14ac:dyDescent="0.25">
      <c r="B21" s="157">
        <v>913</v>
      </c>
      <c r="C21" s="158" t="s">
        <v>17</v>
      </c>
      <c r="D21" s="342">
        <v>88.6</v>
      </c>
      <c r="E21" s="343">
        <v>95</v>
      </c>
      <c r="F21" s="344">
        <v>57.3</v>
      </c>
      <c r="G21" s="345">
        <v>50</v>
      </c>
      <c r="H21" s="342">
        <v>112.9</v>
      </c>
      <c r="I21" s="343">
        <v>79</v>
      </c>
      <c r="J21" s="346">
        <v>91.9</v>
      </c>
      <c r="K21" s="343">
        <v>80</v>
      </c>
    </row>
    <row r="22" spans="2:11" x14ac:dyDescent="0.25">
      <c r="B22" s="157">
        <v>914</v>
      </c>
      <c r="C22" s="158" t="s">
        <v>18</v>
      </c>
      <c r="D22" s="342">
        <v>78.099999999999994</v>
      </c>
      <c r="E22" s="343">
        <v>67</v>
      </c>
      <c r="F22" s="344">
        <v>42.2</v>
      </c>
      <c r="G22" s="345">
        <v>38</v>
      </c>
      <c r="H22" s="342">
        <v>60.9</v>
      </c>
      <c r="I22" s="343">
        <v>53</v>
      </c>
      <c r="J22" s="346">
        <v>74.599999999999994</v>
      </c>
      <c r="K22" s="343">
        <v>60</v>
      </c>
    </row>
    <row r="23" spans="2:11" x14ac:dyDescent="0.25">
      <c r="B23" s="157">
        <v>915</v>
      </c>
      <c r="C23" s="158" t="s">
        <v>19</v>
      </c>
      <c r="D23" s="342">
        <v>88.3</v>
      </c>
      <c r="E23" s="343">
        <v>82</v>
      </c>
      <c r="F23" s="344">
        <v>53.3</v>
      </c>
      <c r="G23" s="345">
        <v>46</v>
      </c>
      <c r="H23" s="342">
        <v>86.6</v>
      </c>
      <c r="I23" s="343">
        <v>68</v>
      </c>
      <c r="J23" s="346">
        <v>62.1</v>
      </c>
      <c r="K23" s="343">
        <v>69</v>
      </c>
    </row>
    <row r="24" spans="2:11" x14ac:dyDescent="0.25">
      <c r="B24" s="157">
        <v>916</v>
      </c>
      <c r="C24" s="158" t="s">
        <v>20</v>
      </c>
      <c r="D24" s="342">
        <v>84.7</v>
      </c>
      <c r="E24" s="343">
        <v>75</v>
      </c>
      <c r="F24" s="344">
        <v>91.5</v>
      </c>
      <c r="G24" s="345">
        <v>56</v>
      </c>
      <c r="H24" s="342">
        <v>78</v>
      </c>
      <c r="I24" s="343">
        <v>45</v>
      </c>
      <c r="J24" s="346">
        <v>81.400000000000006</v>
      </c>
      <c r="K24" s="343">
        <v>56</v>
      </c>
    </row>
    <row r="25" spans="2:11" x14ac:dyDescent="0.25">
      <c r="B25" s="157">
        <v>917</v>
      </c>
      <c r="C25" s="158" t="s">
        <v>21</v>
      </c>
      <c r="D25" s="342">
        <v>69.400000000000006</v>
      </c>
      <c r="E25" s="343">
        <v>67</v>
      </c>
      <c r="F25" s="344">
        <v>58.8</v>
      </c>
      <c r="G25" s="345">
        <v>64</v>
      </c>
      <c r="H25" s="342">
        <v>52.3</v>
      </c>
      <c r="I25" s="343">
        <v>42</v>
      </c>
      <c r="J25" s="346">
        <v>65.8</v>
      </c>
      <c r="K25" s="343">
        <v>63</v>
      </c>
    </row>
    <row r="26" spans="2:11" x14ac:dyDescent="0.25">
      <c r="B26" s="157">
        <v>918</v>
      </c>
      <c r="C26" s="158" t="s">
        <v>22</v>
      </c>
      <c r="D26" s="342">
        <v>89.3</v>
      </c>
      <c r="E26" s="343">
        <v>175</v>
      </c>
      <c r="F26" s="344">
        <v>55.1</v>
      </c>
      <c r="G26" s="345">
        <v>66</v>
      </c>
      <c r="H26" s="342">
        <v>77.5</v>
      </c>
      <c r="I26" s="343">
        <v>56</v>
      </c>
      <c r="J26" s="346">
        <v>59.1</v>
      </c>
      <c r="K26" s="343">
        <v>53</v>
      </c>
    </row>
    <row r="27" spans="2:11" x14ac:dyDescent="0.25">
      <c r="B27" s="157">
        <v>919</v>
      </c>
      <c r="C27" s="158" t="s">
        <v>23</v>
      </c>
      <c r="D27" s="342">
        <v>84.4</v>
      </c>
      <c r="E27" s="343">
        <v>115</v>
      </c>
      <c r="F27" s="344">
        <v>45.5</v>
      </c>
      <c r="G27" s="345">
        <v>59</v>
      </c>
      <c r="H27" s="342">
        <v>61</v>
      </c>
      <c r="I27" s="343">
        <v>67</v>
      </c>
      <c r="J27" s="346">
        <v>67.5</v>
      </c>
      <c r="K27" s="343">
        <v>72</v>
      </c>
    </row>
    <row r="28" spans="2:11" x14ac:dyDescent="0.25">
      <c r="B28" s="157">
        <v>920</v>
      </c>
      <c r="C28" s="158" t="s">
        <v>24</v>
      </c>
      <c r="D28" s="342">
        <v>59.1</v>
      </c>
      <c r="E28" s="343">
        <v>67</v>
      </c>
      <c r="F28" s="344">
        <v>44.7</v>
      </c>
      <c r="G28" s="345">
        <v>55</v>
      </c>
      <c r="H28" s="342">
        <v>41.8</v>
      </c>
      <c r="I28" s="343">
        <v>34</v>
      </c>
      <c r="J28" s="346">
        <v>77.3</v>
      </c>
      <c r="K28" s="343">
        <v>38</v>
      </c>
    </row>
    <row r="29" spans="2:11" x14ac:dyDescent="0.25">
      <c r="B29" s="157">
        <v>921</v>
      </c>
      <c r="C29" s="158" t="s">
        <v>25</v>
      </c>
      <c r="D29" s="342">
        <v>159.9</v>
      </c>
      <c r="E29" s="343">
        <v>129</v>
      </c>
      <c r="F29" s="344">
        <v>75</v>
      </c>
      <c r="G29" s="345">
        <v>49</v>
      </c>
      <c r="H29" s="342">
        <v>65.7</v>
      </c>
      <c r="I29" s="343">
        <v>68</v>
      </c>
      <c r="J29" s="346">
        <v>69.099999999999994</v>
      </c>
      <c r="K29" s="343">
        <v>45</v>
      </c>
    </row>
    <row r="30" spans="2:11" x14ac:dyDescent="0.25">
      <c r="B30" s="157">
        <v>922</v>
      </c>
      <c r="C30" s="158" t="s">
        <v>26</v>
      </c>
      <c r="D30" s="342">
        <v>131.4</v>
      </c>
      <c r="E30" s="343">
        <v>100</v>
      </c>
      <c r="F30" s="344">
        <v>67.8</v>
      </c>
      <c r="G30" s="345">
        <v>76</v>
      </c>
      <c r="H30" s="342">
        <v>72.3</v>
      </c>
      <c r="I30" s="343">
        <v>49</v>
      </c>
      <c r="J30" s="346">
        <v>105.5</v>
      </c>
      <c r="K30" s="343">
        <v>85</v>
      </c>
    </row>
    <row r="31" spans="2:11" x14ac:dyDescent="0.25">
      <c r="B31" s="157">
        <v>923</v>
      </c>
      <c r="C31" s="158" t="s">
        <v>27</v>
      </c>
      <c r="D31" s="342">
        <v>87.6</v>
      </c>
      <c r="E31" s="343">
        <v>88</v>
      </c>
      <c r="F31" s="344">
        <v>58.8</v>
      </c>
      <c r="G31" s="345">
        <v>73</v>
      </c>
      <c r="H31" s="342">
        <v>83.9</v>
      </c>
      <c r="I31" s="343">
        <v>80</v>
      </c>
      <c r="J31" s="346">
        <v>73.3</v>
      </c>
      <c r="K31" s="343">
        <v>60</v>
      </c>
    </row>
    <row r="32" spans="2:11" ht="15.75" thickBot="1" x14ac:dyDescent="0.3">
      <c r="B32" s="164">
        <v>924</v>
      </c>
      <c r="C32" s="165" t="s">
        <v>28</v>
      </c>
      <c r="D32" s="335">
        <v>31.6</v>
      </c>
      <c r="E32" s="336">
        <v>27</v>
      </c>
      <c r="F32" s="347">
        <v>32.6</v>
      </c>
      <c r="G32" s="348">
        <v>28</v>
      </c>
      <c r="H32" s="335">
        <v>28.4</v>
      </c>
      <c r="I32" s="336">
        <v>28</v>
      </c>
      <c r="J32" s="349">
        <v>47.2</v>
      </c>
      <c r="K32" s="336">
        <v>40</v>
      </c>
    </row>
  </sheetData>
  <sheetProtection autoFilter="0"/>
  <sortState xmlns:xlrd2="http://schemas.microsoft.com/office/spreadsheetml/2017/richdata2" ref="B9:K32">
    <sortCondition ref="B9:B32"/>
  </sortState>
  <mergeCells count="6">
    <mergeCell ref="B7:C7"/>
    <mergeCell ref="D4:E4"/>
    <mergeCell ref="F4:G4"/>
    <mergeCell ref="H4:I4"/>
    <mergeCell ref="J4:K4"/>
    <mergeCell ref="B6:C6"/>
  </mergeCells>
  <pageMargins left="0.7" right="0.7" top="0.75" bottom="0.75" header="0.3" footer="0.3"/>
  <pageSetup paperSize="9" orientation="landscape" r:id="rId1"/>
  <ignoredErrors>
    <ignoredError sqref="E5:K5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22">
    <tabColor rgb="FF00B050"/>
  </sheetPr>
  <dimension ref="A1:L32"/>
  <sheetViews>
    <sheetView workbookViewId="0">
      <selection activeCell="K7" sqref="K7"/>
    </sheetView>
  </sheetViews>
  <sheetFormatPr defaultColWidth="9.140625" defaultRowHeight="15" x14ac:dyDescent="0.25"/>
  <cols>
    <col min="1" max="1" width="2.7109375" style="26" customWidth="1"/>
    <col min="2" max="2" width="5.140625" style="26" customWidth="1"/>
    <col min="3" max="3" width="26.42578125" style="26" customWidth="1"/>
    <col min="4" max="5" width="9" style="26" customWidth="1"/>
    <col min="6" max="6" width="10.85546875" style="26" bestFit="1" customWidth="1"/>
    <col min="7" max="7" width="10.85546875" style="26" customWidth="1"/>
    <col min="8" max="8" width="10.42578125" style="26" bestFit="1" customWidth="1"/>
    <col min="9" max="9" width="10.42578125" style="26" customWidth="1"/>
    <col min="10" max="10" width="10.7109375" style="26" bestFit="1" customWidth="1"/>
    <col min="11" max="11" width="10.7109375" style="26" customWidth="1"/>
    <col min="12" max="12" width="4.140625" style="26" customWidth="1"/>
    <col min="13" max="16384" width="9.140625" style="26"/>
  </cols>
  <sheetData>
    <row r="1" spans="1:12" ht="15" customHeight="1" thickBot="1" x14ac:dyDescent="0.3">
      <c r="G1" s="23"/>
      <c r="H1" s="23"/>
    </row>
    <row r="2" spans="1:12" ht="15.75" x14ac:dyDescent="0.25">
      <c r="B2" s="139" t="s">
        <v>224</v>
      </c>
      <c r="C2" s="130"/>
      <c r="D2" s="130"/>
      <c r="E2" s="130"/>
      <c r="F2" s="130"/>
      <c r="G2" s="130"/>
      <c r="H2" s="130"/>
      <c r="I2" s="130"/>
      <c r="J2" s="130"/>
      <c r="K2" s="131"/>
    </row>
    <row r="3" spans="1:12" ht="6" customHeight="1" x14ac:dyDescent="0.25">
      <c r="B3" s="132"/>
      <c r="C3" s="133"/>
      <c r="D3" s="133"/>
      <c r="E3" s="133"/>
      <c r="F3" s="133"/>
      <c r="G3" s="133"/>
      <c r="H3" s="133"/>
      <c r="I3" s="133"/>
      <c r="J3" s="133"/>
      <c r="K3" s="134"/>
    </row>
    <row r="4" spans="1:12" ht="14.45" customHeight="1" x14ac:dyDescent="0.25">
      <c r="B4" s="141"/>
      <c r="C4" s="142"/>
      <c r="D4" s="453" t="s">
        <v>42</v>
      </c>
      <c r="E4" s="453"/>
      <c r="F4" s="453" t="s">
        <v>43</v>
      </c>
      <c r="G4" s="453"/>
      <c r="H4" s="453" t="s">
        <v>44</v>
      </c>
      <c r="I4" s="453"/>
      <c r="J4" s="453" t="s">
        <v>45</v>
      </c>
      <c r="K4" s="454"/>
    </row>
    <row r="5" spans="1:12" ht="15.75" thickBot="1" x14ac:dyDescent="0.3">
      <c r="B5" s="135"/>
      <c r="C5" s="136"/>
      <c r="D5" s="137">
        <f>Overblik!$D$6</f>
        <v>2020</v>
      </c>
      <c r="E5" s="137">
        <f>Overblik!$E$6</f>
        <v>2021</v>
      </c>
      <c r="F5" s="137">
        <f>Overblik!$D$6</f>
        <v>2020</v>
      </c>
      <c r="G5" s="137">
        <f>Overblik!$E$6</f>
        <v>2021</v>
      </c>
      <c r="H5" s="137">
        <f>Overblik!$D$6</f>
        <v>2020</v>
      </c>
      <c r="I5" s="137">
        <f>Overblik!$E$6</f>
        <v>2021</v>
      </c>
      <c r="J5" s="137">
        <f>Overblik!$D$6</f>
        <v>2020</v>
      </c>
      <c r="K5" s="138">
        <f>Overblik!$E$6</f>
        <v>2021</v>
      </c>
      <c r="L5" s="40"/>
    </row>
    <row r="6" spans="1:12" x14ac:dyDescent="0.25">
      <c r="B6" s="455" t="s">
        <v>107</v>
      </c>
      <c r="C6" s="456"/>
      <c r="D6" s="333">
        <v>50</v>
      </c>
      <c r="E6" s="334">
        <v>46</v>
      </c>
      <c r="F6" s="333">
        <v>103</v>
      </c>
      <c r="G6" s="334">
        <v>93</v>
      </c>
      <c r="H6" s="333">
        <v>341</v>
      </c>
      <c r="I6" s="334">
        <v>336</v>
      </c>
      <c r="J6" s="333">
        <v>78</v>
      </c>
      <c r="K6" s="334">
        <v>71</v>
      </c>
    </row>
    <row r="7" spans="1:12" ht="15.75" thickBot="1" x14ac:dyDescent="0.3">
      <c r="B7" s="457" t="s">
        <v>33</v>
      </c>
      <c r="C7" s="458"/>
      <c r="D7" s="335">
        <f t="shared" ref="D7:J7" si="0">SMALL(D9:D32,5)</f>
        <v>38</v>
      </c>
      <c r="E7" s="336">
        <f t="shared" si="0"/>
        <v>33</v>
      </c>
      <c r="F7" s="335">
        <f t="shared" si="0"/>
        <v>84</v>
      </c>
      <c r="G7" s="336">
        <f t="shared" si="0"/>
        <v>82</v>
      </c>
      <c r="H7" s="335">
        <f t="shared" si="0"/>
        <v>318</v>
      </c>
      <c r="I7" s="336">
        <f t="shared" si="0"/>
        <v>316</v>
      </c>
      <c r="J7" s="335">
        <f t="shared" si="0"/>
        <v>67</v>
      </c>
      <c r="K7" s="336">
        <f>SMALL(K9:K32,5)</f>
        <v>57</v>
      </c>
    </row>
    <row r="8" spans="1:12" ht="13.5" customHeight="1" thickBot="1" x14ac:dyDescent="0.3">
      <c r="A8" s="37"/>
      <c r="B8" s="145" t="s">
        <v>29</v>
      </c>
      <c r="C8" s="146" t="s">
        <v>0</v>
      </c>
      <c r="D8" s="337"/>
      <c r="E8" s="337"/>
      <c r="F8" s="337"/>
      <c r="G8" s="337"/>
      <c r="H8" s="337"/>
      <c r="I8" s="337"/>
      <c r="J8" s="337"/>
      <c r="K8" s="338"/>
      <c r="L8" s="41"/>
    </row>
    <row r="9" spans="1:12" x14ac:dyDescent="0.25">
      <c r="B9" s="150">
        <v>901</v>
      </c>
      <c r="C9" s="151" t="s">
        <v>5</v>
      </c>
      <c r="D9" s="333">
        <v>56</v>
      </c>
      <c r="E9" s="416">
        <v>50</v>
      </c>
      <c r="F9" s="339">
        <v>94</v>
      </c>
      <c r="G9" s="417">
        <v>85</v>
      </c>
      <c r="H9" s="333">
        <v>321</v>
      </c>
      <c r="I9" s="416">
        <v>334</v>
      </c>
      <c r="J9" s="341">
        <v>79</v>
      </c>
      <c r="K9" s="416">
        <v>71</v>
      </c>
    </row>
    <row r="10" spans="1:12" x14ac:dyDescent="0.25">
      <c r="B10" s="157">
        <v>902</v>
      </c>
      <c r="C10" s="158" t="s">
        <v>6</v>
      </c>
      <c r="D10" s="342">
        <v>57</v>
      </c>
      <c r="E10" s="418">
        <v>52</v>
      </c>
      <c r="F10" s="344">
        <v>90</v>
      </c>
      <c r="G10" s="419">
        <v>87</v>
      </c>
      <c r="H10" s="342">
        <v>338</v>
      </c>
      <c r="I10" s="418">
        <v>339</v>
      </c>
      <c r="J10" s="346">
        <v>78</v>
      </c>
      <c r="K10" s="418">
        <v>85</v>
      </c>
    </row>
    <row r="11" spans="1:12" x14ac:dyDescent="0.25">
      <c r="B11" s="157">
        <v>903</v>
      </c>
      <c r="C11" s="158" t="s">
        <v>7</v>
      </c>
      <c r="D11" s="342">
        <v>48</v>
      </c>
      <c r="E11" s="418">
        <v>49</v>
      </c>
      <c r="F11" s="344">
        <v>90</v>
      </c>
      <c r="G11" s="419">
        <v>97</v>
      </c>
      <c r="H11" s="342">
        <v>331</v>
      </c>
      <c r="I11" s="418">
        <v>346</v>
      </c>
      <c r="J11" s="346">
        <v>73</v>
      </c>
      <c r="K11" s="418">
        <v>67</v>
      </c>
    </row>
    <row r="12" spans="1:12" x14ac:dyDescent="0.25">
      <c r="B12" s="157">
        <v>904</v>
      </c>
      <c r="C12" s="158" t="s">
        <v>8</v>
      </c>
      <c r="D12" s="342">
        <v>70</v>
      </c>
      <c r="E12" s="418">
        <v>61</v>
      </c>
      <c r="F12" s="344">
        <v>114</v>
      </c>
      <c r="G12" s="419">
        <v>104</v>
      </c>
      <c r="H12" s="342">
        <v>402</v>
      </c>
      <c r="I12" s="418">
        <v>396</v>
      </c>
      <c r="J12" s="346">
        <v>91</v>
      </c>
      <c r="K12" s="418">
        <v>76</v>
      </c>
    </row>
    <row r="13" spans="1:12" x14ac:dyDescent="0.25">
      <c r="B13" s="157">
        <v>905</v>
      </c>
      <c r="C13" s="158" t="s">
        <v>9</v>
      </c>
      <c r="D13" s="342">
        <v>74</v>
      </c>
      <c r="E13" s="418">
        <v>72</v>
      </c>
      <c r="F13" s="344">
        <v>103</v>
      </c>
      <c r="G13" s="419">
        <v>107</v>
      </c>
      <c r="H13" s="342">
        <v>341</v>
      </c>
      <c r="I13" s="418">
        <v>372</v>
      </c>
      <c r="J13" s="346">
        <v>92</v>
      </c>
      <c r="K13" s="418">
        <v>93</v>
      </c>
    </row>
    <row r="14" spans="1:12" x14ac:dyDescent="0.25">
      <c r="B14" s="157">
        <v>906</v>
      </c>
      <c r="C14" s="158" t="s">
        <v>10</v>
      </c>
      <c r="D14" s="342">
        <v>37</v>
      </c>
      <c r="E14" s="418">
        <v>39</v>
      </c>
      <c r="F14" s="344">
        <v>74</v>
      </c>
      <c r="G14" s="419">
        <v>64</v>
      </c>
      <c r="H14" s="342">
        <v>311</v>
      </c>
      <c r="I14" s="418">
        <v>314</v>
      </c>
      <c r="J14" s="346">
        <v>52</v>
      </c>
      <c r="K14" s="418">
        <v>52</v>
      </c>
    </row>
    <row r="15" spans="1:12" x14ac:dyDescent="0.25">
      <c r="B15" s="157">
        <v>907</v>
      </c>
      <c r="C15" s="158" t="s">
        <v>11</v>
      </c>
      <c r="D15" s="342">
        <v>65</v>
      </c>
      <c r="E15" s="418">
        <v>49</v>
      </c>
      <c r="F15" s="344">
        <v>92</v>
      </c>
      <c r="G15" s="419">
        <v>82</v>
      </c>
      <c r="H15" s="342">
        <v>337</v>
      </c>
      <c r="I15" s="418">
        <v>338</v>
      </c>
      <c r="J15" s="346">
        <v>84</v>
      </c>
      <c r="K15" s="418">
        <v>72</v>
      </c>
    </row>
    <row r="16" spans="1:12" x14ac:dyDescent="0.25">
      <c r="B16" s="157">
        <v>908</v>
      </c>
      <c r="C16" s="158" t="s">
        <v>12</v>
      </c>
      <c r="D16" s="342">
        <v>52</v>
      </c>
      <c r="E16" s="418">
        <v>64</v>
      </c>
      <c r="F16" s="344">
        <v>99</v>
      </c>
      <c r="G16" s="419">
        <v>114</v>
      </c>
      <c r="H16" s="342">
        <v>340</v>
      </c>
      <c r="I16" s="418">
        <v>387</v>
      </c>
      <c r="J16" s="346">
        <v>70</v>
      </c>
      <c r="K16" s="418">
        <v>82</v>
      </c>
    </row>
    <row r="17" spans="2:11" x14ac:dyDescent="0.25">
      <c r="B17" s="157">
        <v>909</v>
      </c>
      <c r="C17" s="158" t="s">
        <v>13</v>
      </c>
      <c r="D17" s="342">
        <v>37</v>
      </c>
      <c r="E17" s="418">
        <v>29</v>
      </c>
      <c r="F17" s="344">
        <v>84</v>
      </c>
      <c r="G17" s="419">
        <v>82</v>
      </c>
      <c r="H17" s="342">
        <v>333</v>
      </c>
      <c r="I17" s="418">
        <v>337</v>
      </c>
      <c r="J17" s="346">
        <v>68</v>
      </c>
      <c r="K17" s="418">
        <v>57</v>
      </c>
    </row>
    <row r="18" spans="2:11" x14ac:dyDescent="0.25">
      <c r="B18" s="157">
        <v>910</v>
      </c>
      <c r="C18" s="158" t="s">
        <v>14</v>
      </c>
      <c r="D18" s="342">
        <v>39</v>
      </c>
      <c r="E18" s="418">
        <v>29</v>
      </c>
      <c r="F18" s="344">
        <v>112</v>
      </c>
      <c r="G18" s="419">
        <v>83</v>
      </c>
      <c r="H18" s="342">
        <v>367</v>
      </c>
      <c r="I18" s="418">
        <v>314</v>
      </c>
      <c r="J18" s="346">
        <v>70</v>
      </c>
      <c r="K18" s="418">
        <v>44</v>
      </c>
    </row>
    <row r="19" spans="2:11" x14ac:dyDescent="0.25">
      <c r="B19" s="157">
        <v>911</v>
      </c>
      <c r="C19" s="158" t="s">
        <v>15</v>
      </c>
      <c r="D19" s="342">
        <v>53</v>
      </c>
      <c r="E19" s="418">
        <v>51</v>
      </c>
      <c r="F19" s="344">
        <v>122</v>
      </c>
      <c r="G19" s="419">
        <v>101</v>
      </c>
      <c r="H19" s="342">
        <v>335</v>
      </c>
      <c r="I19" s="418">
        <v>317</v>
      </c>
      <c r="J19" s="346">
        <v>79</v>
      </c>
      <c r="K19" s="418">
        <v>73</v>
      </c>
    </row>
    <row r="20" spans="2:11" x14ac:dyDescent="0.25">
      <c r="B20" s="157">
        <v>912</v>
      </c>
      <c r="C20" s="158" t="s">
        <v>16</v>
      </c>
      <c r="D20" s="342">
        <v>55</v>
      </c>
      <c r="E20" s="418">
        <v>54</v>
      </c>
      <c r="F20" s="344">
        <v>94</v>
      </c>
      <c r="G20" s="419">
        <v>82</v>
      </c>
      <c r="H20" s="342">
        <v>351</v>
      </c>
      <c r="I20" s="418">
        <v>329</v>
      </c>
      <c r="J20" s="346">
        <v>82</v>
      </c>
      <c r="K20" s="418">
        <v>75</v>
      </c>
    </row>
    <row r="21" spans="2:11" x14ac:dyDescent="0.25">
      <c r="B21" s="157">
        <v>913</v>
      </c>
      <c r="C21" s="158" t="s">
        <v>17</v>
      </c>
      <c r="D21" s="342">
        <v>44</v>
      </c>
      <c r="E21" s="418">
        <v>46</v>
      </c>
      <c r="F21" s="344">
        <v>83</v>
      </c>
      <c r="G21" s="419">
        <v>84</v>
      </c>
      <c r="H21" s="342">
        <v>360</v>
      </c>
      <c r="I21" s="418">
        <v>354</v>
      </c>
      <c r="J21" s="346">
        <v>89</v>
      </c>
      <c r="K21" s="418">
        <v>84</v>
      </c>
    </row>
    <row r="22" spans="2:11" x14ac:dyDescent="0.25">
      <c r="B22" s="157">
        <v>914</v>
      </c>
      <c r="C22" s="158" t="s">
        <v>18</v>
      </c>
      <c r="D22" s="342">
        <v>38</v>
      </c>
      <c r="E22" s="418">
        <v>33</v>
      </c>
      <c r="F22" s="344">
        <v>52</v>
      </c>
      <c r="G22" s="419">
        <v>51</v>
      </c>
      <c r="H22" s="342">
        <v>313</v>
      </c>
      <c r="I22" s="418">
        <v>316</v>
      </c>
      <c r="J22" s="346">
        <v>55</v>
      </c>
      <c r="K22" s="418">
        <v>53</v>
      </c>
    </row>
    <row r="23" spans="2:11" x14ac:dyDescent="0.25">
      <c r="B23" s="157">
        <v>915</v>
      </c>
      <c r="C23" s="158" t="s">
        <v>19</v>
      </c>
      <c r="D23" s="342">
        <v>48</v>
      </c>
      <c r="E23" s="418">
        <v>37</v>
      </c>
      <c r="F23" s="344">
        <v>103</v>
      </c>
      <c r="G23" s="419">
        <v>90</v>
      </c>
      <c r="H23" s="342">
        <v>325</v>
      </c>
      <c r="I23" s="418">
        <v>316</v>
      </c>
      <c r="J23" s="346">
        <v>74</v>
      </c>
      <c r="K23" s="418">
        <v>57</v>
      </c>
    </row>
    <row r="24" spans="2:11" x14ac:dyDescent="0.25">
      <c r="B24" s="157">
        <v>916</v>
      </c>
      <c r="C24" s="158" t="s">
        <v>20</v>
      </c>
      <c r="D24" s="342">
        <v>57</v>
      </c>
      <c r="E24" s="418">
        <v>32</v>
      </c>
      <c r="F24" s="344">
        <v>165</v>
      </c>
      <c r="G24" s="419">
        <v>83</v>
      </c>
      <c r="H24" s="342">
        <v>387</v>
      </c>
      <c r="I24" s="418">
        <v>344</v>
      </c>
      <c r="J24" s="346">
        <v>115</v>
      </c>
      <c r="K24" s="418">
        <v>63</v>
      </c>
    </row>
    <row r="25" spans="2:11" x14ac:dyDescent="0.25">
      <c r="B25" s="157">
        <v>917</v>
      </c>
      <c r="C25" s="158" t="s">
        <v>21</v>
      </c>
      <c r="D25" s="342">
        <v>46</v>
      </c>
      <c r="E25" s="418">
        <v>41</v>
      </c>
      <c r="F25" s="344">
        <v>118</v>
      </c>
      <c r="G25" s="419">
        <v>98</v>
      </c>
      <c r="H25" s="342">
        <v>338</v>
      </c>
      <c r="I25" s="418">
        <v>325</v>
      </c>
      <c r="J25" s="346">
        <v>72</v>
      </c>
      <c r="K25" s="418">
        <v>63</v>
      </c>
    </row>
    <row r="26" spans="2:11" x14ac:dyDescent="0.25">
      <c r="B26" s="157">
        <v>918</v>
      </c>
      <c r="C26" s="158" t="s">
        <v>22</v>
      </c>
      <c r="D26" s="342">
        <v>41</v>
      </c>
      <c r="E26" s="418">
        <v>37</v>
      </c>
      <c r="F26" s="344">
        <v>104</v>
      </c>
      <c r="G26" s="419">
        <v>93</v>
      </c>
      <c r="H26" s="342">
        <v>340</v>
      </c>
      <c r="I26" s="418">
        <v>322</v>
      </c>
      <c r="J26" s="346">
        <v>86</v>
      </c>
      <c r="K26" s="418">
        <v>72</v>
      </c>
    </row>
    <row r="27" spans="2:11" x14ac:dyDescent="0.25">
      <c r="B27" s="157">
        <v>919</v>
      </c>
      <c r="C27" s="158" t="s">
        <v>23</v>
      </c>
      <c r="D27" s="342">
        <v>33</v>
      </c>
      <c r="E27" s="418">
        <v>40</v>
      </c>
      <c r="F27" s="344">
        <v>107</v>
      </c>
      <c r="G27" s="419">
        <v>118</v>
      </c>
      <c r="H27" s="342">
        <v>319</v>
      </c>
      <c r="I27" s="418">
        <v>321</v>
      </c>
      <c r="J27" s="346">
        <v>67</v>
      </c>
      <c r="K27" s="418">
        <v>79</v>
      </c>
    </row>
    <row r="28" spans="2:11" x14ac:dyDescent="0.25">
      <c r="B28" s="157">
        <v>920</v>
      </c>
      <c r="C28" s="158" t="s">
        <v>24</v>
      </c>
      <c r="D28" s="342">
        <v>49</v>
      </c>
      <c r="E28" s="418">
        <v>39</v>
      </c>
      <c r="F28" s="344">
        <v>132</v>
      </c>
      <c r="G28" s="419">
        <v>124</v>
      </c>
      <c r="H28" s="342">
        <v>355</v>
      </c>
      <c r="I28" s="418">
        <v>344</v>
      </c>
      <c r="J28" s="346">
        <v>78</v>
      </c>
      <c r="K28" s="418">
        <v>65</v>
      </c>
    </row>
    <row r="29" spans="2:11" x14ac:dyDescent="0.25">
      <c r="B29" s="157">
        <v>921</v>
      </c>
      <c r="C29" s="158" t="s">
        <v>25</v>
      </c>
      <c r="D29" s="342">
        <v>50</v>
      </c>
      <c r="E29" s="418">
        <v>52</v>
      </c>
      <c r="F29" s="344">
        <v>120</v>
      </c>
      <c r="G29" s="419">
        <v>117</v>
      </c>
      <c r="H29" s="342">
        <v>318</v>
      </c>
      <c r="I29" s="418">
        <v>320</v>
      </c>
      <c r="J29" s="346">
        <v>80</v>
      </c>
      <c r="K29" s="418">
        <v>78</v>
      </c>
    </row>
    <row r="30" spans="2:11" x14ac:dyDescent="0.25">
      <c r="B30" s="157">
        <v>922</v>
      </c>
      <c r="C30" s="158" t="s">
        <v>26</v>
      </c>
      <c r="D30" s="342">
        <v>57</v>
      </c>
      <c r="E30" s="418">
        <v>60</v>
      </c>
      <c r="F30" s="344">
        <v>122</v>
      </c>
      <c r="G30" s="419">
        <v>122</v>
      </c>
      <c r="H30" s="342">
        <v>389</v>
      </c>
      <c r="I30" s="418">
        <v>416</v>
      </c>
      <c r="J30" s="346">
        <v>97</v>
      </c>
      <c r="K30" s="418">
        <v>104</v>
      </c>
    </row>
    <row r="31" spans="2:11" x14ac:dyDescent="0.25">
      <c r="B31" s="157">
        <v>923</v>
      </c>
      <c r="C31" s="158" t="s">
        <v>27</v>
      </c>
      <c r="D31" s="342">
        <v>42</v>
      </c>
      <c r="E31" s="418">
        <v>41</v>
      </c>
      <c r="F31" s="344">
        <v>96</v>
      </c>
      <c r="G31" s="419">
        <v>90</v>
      </c>
      <c r="H31" s="342">
        <v>304</v>
      </c>
      <c r="I31" s="418">
        <v>307</v>
      </c>
      <c r="J31" s="346">
        <v>67</v>
      </c>
      <c r="K31" s="418">
        <v>69</v>
      </c>
    </row>
    <row r="32" spans="2:11" ht="15.75" thickBot="1" x14ac:dyDescent="0.3">
      <c r="B32" s="164">
        <v>924</v>
      </c>
      <c r="C32" s="165" t="s">
        <v>28</v>
      </c>
      <c r="D32" s="335">
        <v>23</v>
      </c>
      <c r="E32" s="420">
        <v>19</v>
      </c>
      <c r="F32" s="347">
        <v>38</v>
      </c>
      <c r="G32" s="421">
        <v>34</v>
      </c>
      <c r="H32" s="335">
        <v>291</v>
      </c>
      <c r="I32" s="420">
        <v>267</v>
      </c>
      <c r="J32" s="349">
        <v>38</v>
      </c>
      <c r="K32" s="420">
        <v>32</v>
      </c>
    </row>
  </sheetData>
  <sheetProtection autoFilter="0"/>
  <sortState xmlns:xlrd2="http://schemas.microsoft.com/office/spreadsheetml/2017/richdata2" ref="B9:K32">
    <sortCondition ref="B9:B32"/>
  </sortState>
  <mergeCells count="6">
    <mergeCell ref="B7:C7"/>
    <mergeCell ref="D4:E4"/>
    <mergeCell ref="F4:G4"/>
    <mergeCell ref="H4:I4"/>
    <mergeCell ref="J4:K4"/>
    <mergeCell ref="B6:C6"/>
  </mergeCells>
  <pageMargins left="0.19685039370078741" right="0.19685039370078741" top="0.15748031496062992" bottom="0.15748031496062992" header="0.31496062992125984" footer="0.31496062992125984"/>
  <pageSetup paperSize="9" orientation="landscape" r:id="rId1"/>
  <ignoredErrors>
    <ignoredError sqref="E5:K5" 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23">
    <tabColor rgb="FF00B050"/>
  </sheetPr>
  <dimension ref="A1:Q37"/>
  <sheetViews>
    <sheetView workbookViewId="0"/>
  </sheetViews>
  <sheetFormatPr defaultColWidth="9.140625" defaultRowHeight="15" x14ac:dyDescent="0.25"/>
  <cols>
    <col min="1" max="1" width="2.7109375" style="26" customWidth="1"/>
    <col min="2" max="2" width="5.140625" style="26" customWidth="1"/>
    <col min="3" max="3" width="26.42578125" style="26" customWidth="1"/>
    <col min="4" max="9" width="10.140625" style="26" customWidth="1"/>
    <col min="10" max="10" width="2.42578125" style="26" customWidth="1"/>
    <col min="11" max="16384" width="9.140625" style="26"/>
  </cols>
  <sheetData>
    <row r="1" spans="1:17" ht="15" customHeight="1" thickBot="1" x14ac:dyDescent="0.3">
      <c r="G1" s="23"/>
      <c r="H1" s="23"/>
    </row>
    <row r="2" spans="1:17" ht="15.75" x14ac:dyDescent="0.25">
      <c r="B2" s="139" t="s">
        <v>225</v>
      </c>
      <c r="C2" s="130"/>
      <c r="D2" s="130"/>
      <c r="E2" s="130"/>
      <c r="F2" s="130"/>
      <c r="G2" s="130"/>
      <c r="H2" s="130"/>
      <c r="I2" s="131"/>
    </row>
    <row r="3" spans="1:17" ht="6" customHeight="1" x14ac:dyDescent="0.25">
      <c r="B3" s="132"/>
      <c r="C3" s="133"/>
      <c r="D3" s="133"/>
      <c r="E3" s="133"/>
      <c r="F3" s="133"/>
      <c r="G3" s="133"/>
      <c r="H3" s="133"/>
      <c r="I3" s="134"/>
    </row>
    <row r="4" spans="1:17" ht="27" customHeight="1" x14ac:dyDescent="0.25">
      <c r="B4" s="141"/>
      <c r="C4" s="142"/>
      <c r="D4" s="495" t="s">
        <v>115</v>
      </c>
      <c r="E4" s="495"/>
      <c r="F4" s="484" t="s">
        <v>46</v>
      </c>
      <c r="G4" s="484"/>
      <c r="H4" s="495" t="s">
        <v>184</v>
      </c>
      <c r="I4" s="496"/>
    </row>
    <row r="5" spans="1:17" ht="15.75" thickBot="1" x14ac:dyDescent="0.3">
      <c r="B5" s="135"/>
      <c r="C5" s="136"/>
      <c r="D5" s="137">
        <f>Overblik!$D$6</f>
        <v>2020</v>
      </c>
      <c r="E5" s="137">
        <f>Overblik!$E$6</f>
        <v>2021</v>
      </c>
      <c r="F5" s="241">
        <f>Overblik!$D$6</f>
        <v>2020</v>
      </c>
      <c r="G5" s="241">
        <f>Overblik!$E$6</f>
        <v>2021</v>
      </c>
      <c r="H5" s="241">
        <f>Overblik!$D$6</f>
        <v>2020</v>
      </c>
      <c r="I5" s="242">
        <f>Overblik!$E$6</f>
        <v>2021</v>
      </c>
    </row>
    <row r="6" spans="1:17" x14ac:dyDescent="0.25">
      <c r="B6" s="455" t="s">
        <v>107</v>
      </c>
      <c r="C6" s="456"/>
      <c r="D6" s="152">
        <v>11.3</v>
      </c>
      <c r="E6" s="350">
        <v>11.6</v>
      </c>
      <c r="F6" s="152">
        <v>7.2</v>
      </c>
      <c r="G6" s="350">
        <v>11.8</v>
      </c>
      <c r="H6" s="153">
        <v>35.135413685000003</v>
      </c>
      <c r="I6" s="153">
        <f>SUM(I9:I32)/24</f>
        <v>35.754885043642808</v>
      </c>
    </row>
    <row r="7" spans="1:17" ht="15.75" thickBot="1" x14ac:dyDescent="0.3">
      <c r="B7" s="457" t="s">
        <v>33</v>
      </c>
      <c r="C7" s="458"/>
      <c r="D7" s="143">
        <f>SMALL(D9:D32,5)</f>
        <v>8.9</v>
      </c>
      <c r="E7" s="166">
        <f>SMALL(E9:E32,5)</f>
        <v>8.5</v>
      </c>
      <c r="F7" s="351"/>
      <c r="G7" s="352"/>
      <c r="H7" s="353"/>
      <c r="I7" s="354"/>
      <c r="N7" s="42"/>
      <c r="Q7" s="42"/>
    </row>
    <row r="8" spans="1:17" ht="12.75" customHeight="1" thickBot="1" x14ac:dyDescent="0.3">
      <c r="A8" s="37"/>
      <c r="B8" s="145" t="s">
        <v>29</v>
      </c>
      <c r="C8" s="146" t="s">
        <v>0</v>
      </c>
      <c r="D8" s="147"/>
      <c r="E8" s="147"/>
      <c r="F8" s="147"/>
      <c r="G8" s="147"/>
      <c r="H8" s="147"/>
      <c r="I8" s="149"/>
      <c r="J8" s="41"/>
      <c r="N8" s="42"/>
      <c r="Q8" s="42"/>
    </row>
    <row r="9" spans="1:17" x14ac:dyDescent="0.25">
      <c r="B9" s="150">
        <v>901</v>
      </c>
      <c r="C9" s="151" t="s">
        <v>5</v>
      </c>
      <c r="D9" s="152">
        <v>9</v>
      </c>
      <c r="E9" s="153">
        <v>6.7</v>
      </c>
      <c r="F9" s="154">
        <v>11.1</v>
      </c>
      <c r="G9" s="155">
        <v>9</v>
      </c>
      <c r="H9" s="152">
        <v>26.139665815199997</v>
      </c>
      <c r="I9" s="153">
        <v>25.77904899</v>
      </c>
      <c r="N9" s="42"/>
      <c r="Q9" s="42"/>
    </row>
    <row r="10" spans="1:17" x14ac:dyDescent="0.25">
      <c r="B10" s="157">
        <v>902</v>
      </c>
      <c r="C10" s="158" t="s">
        <v>6</v>
      </c>
      <c r="D10" s="159">
        <v>12.5</v>
      </c>
      <c r="E10" s="160">
        <v>5.5</v>
      </c>
      <c r="F10" s="161">
        <v>9.1999999999999993</v>
      </c>
      <c r="G10" s="162">
        <v>12.5</v>
      </c>
      <c r="H10" s="159">
        <v>42.030030440160004</v>
      </c>
      <c r="I10" s="160">
        <v>40.754394189999999</v>
      </c>
      <c r="N10" s="42"/>
      <c r="Q10" s="42"/>
    </row>
    <row r="11" spans="1:17" x14ac:dyDescent="0.25">
      <c r="B11" s="157">
        <v>903</v>
      </c>
      <c r="C11" s="158" t="s">
        <v>7</v>
      </c>
      <c r="D11" s="159" t="s">
        <v>148</v>
      </c>
      <c r="E11" s="160">
        <v>9.9</v>
      </c>
      <c r="F11" s="161">
        <v>7.6</v>
      </c>
      <c r="G11" s="162">
        <v>3.7</v>
      </c>
      <c r="H11" s="159">
        <v>27.674778942719996</v>
      </c>
      <c r="I11" s="160">
        <v>28.053714410000005</v>
      </c>
      <c r="N11" s="42"/>
      <c r="Q11" s="42"/>
    </row>
    <row r="12" spans="1:17" x14ac:dyDescent="0.25">
      <c r="B12" s="157">
        <v>904</v>
      </c>
      <c r="C12" s="158" t="s">
        <v>8</v>
      </c>
      <c r="D12" s="159">
        <v>17.600000000000001</v>
      </c>
      <c r="E12" s="160">
        <v>18.3</v>
      </c>
      <c r="F12" s="161">
        <v>10.199999999999999</v>
      </c>
      <c r="G12" s="162">
        <v>12.8</v>
      </c>
      <c r="H12" s="159">
        <v>48.476269104480004</v>
      </c>
      <c r="I12" s="160">
        <v>50.333489880000002</v>
      </c>
      <c r="N12" s="42"/>
      <c r="Q12" s="42"/>
    </row>
    <row r="13" spans="1:17" x14ac:dyDescent="0.25">
      <c r="B13" s="157">
        <v>905</v>
      </c>
      <c r="C13" s="158" t="s">
        <v>9</v>
      </c>
      <c r="D13" s="159" t="s">
        <v>148</v>
      </c>
      <c r="E13" s="160">
        <v>8.8000000000000007</v>
      </c>
      <c r="F13" s="161">
        <v>8.5</v>
      </c>
      <c r="G13" s="162">
        <v>11.7</v>
      </c>
      <c r="H13" s="159">
        <v>27.637280737920001</v>
      </c>
      <c r="I13" s="160">
        <v>28.44490772</v>
      </c>
      <c r="N13" s="42"/>
      <c r="Q13" s="42"/>
    </row>
    <row r="14" spans="1:17" x14ac:dyDescent="0.25">
      <c r="B14" s="157">
        <v>906</v>
      </c>
      <c r="C14" s="158" t="s">
        <v>10</v>
      </c>
      <c r="D14" s="159">
        <v>10.199999999999999</v>
      </c>
      <c r="E14" s="160">
        <v>8.8000000000000007</v>
      </c>
      <c r="F14" s="161">
        <v>8.5</v>
      </c>
      <c r="G14" s="162">
        <v>13.4</v>
      </c>
      <c r="H14" s="159">
        <v>19.751056647839999</v>
      </c>
      <c r="I14" s="160">
        <v>20.43936622</v>
      </c>
      <c r="N14" s="42"/>
      <c r="Q14" s="42"/>
    </row>
    <row r="15" spans="1:17" x14ac:dyDescent="0.25">
      <c r="B15" s="157">
        <v>907</v>
      </c>
      <c r="C15" s="158" t="s">
        <v>11</v>
      </c>
      <c r="D15" s="159">
        <v>6.1</v>
      </c>
      <c r="E15" s="160">
        <v>7.2</v>
      </c>
      <c r="F15" s="161">
        <v>2.4</v>
      </c>
      <c r="G15" s="162">
        <v>13</v>
      </c>
      <c r="H15" s="159">
        <v>23.128183834560001</v>
      </c>
      <c r="I15" s="160">
        <v>23.011902160000002</v>
      </c>
      <c r="N15" s="42"/>
      <c r="Q15" s="42"/>
    </row>
    <row r="16" spans="1:17" x14ac:dyDescent="0.25">
      <c r="B16" s="157">
        <v>908</v>
      </c>
      <c r="C16" s="158" t="s">
        <v>12</v>
      </c>
      <c r="D16" s="159">
        <v>12</v>
      </c>
      <c r="E16" s="160">
        <v>8.6999999999999993</v>
      </c>
      <c r="F16" s="161">
        <v>7.1</v>
      </c>
      <c r="G16" s="162">
        <v>14.7</v>
      </c>
      <c r="H16" s="159">
        <v>22.38138338688</v>
      </c>
      <c r="I16" s="160">
        <v>23.362646690000002</v>
      </c>
      <c r="N16" s="42"/>
      <c r="Q16" s="42"/>
    </row>
    <row r="17" spans="2:17" x14ac:dyDescent="0.25">
      <c r="B17" s="157">
        <v>909</v>
      </c>
      <c r="C17" s="158" t="s">
        <v>13</v>
      </c>
      <c r="D17" s="159">
        <v>15.1</v>
      </c>
      <c r="E17" s="423" t="s">
        <v>148</v>
      </c>
      <c r="F17" s="161">
        <v>3.6</v>
      </c>
      <c r="G17" s="162">
        <v>14.9</v>
      </c>
      <c r="H17" s="159">
        <v>41.520905758080005</v>
      </c>
      <c r="I17" s="160">
        <v>41.692</v>
      </c>
      <c r="N17" s="42"/>
      <c r="Q17" s="42"/>
    </row>
    <row r="18" spans="2:17" x14ac:dyDescent="0.25">
      <c r="B18" s="157">
        <v>910</v>
      </c>
      <c r="C18" s="158" t="s">
        <v>14</v>
      </c>
      <c r="D18" s="159">
        <v>11.3</v>
      </c>
      <c r="E18" s="160">
        <v>11.5</v>
      </c>
      <c r="F18" s="161">
        <v>10.4</v>
      </c>
      <c r="G18" s="162">
        <v>15.3</v>
      </c>
      <c r="H18" s="159">
        <v>27.312586459199999</v>
      </c>
      <c r="I18" s="160">
        <v>27.365333710000002</v>
      </c>
      <c r="N18" s="42"/>
      <c r="Q18" s="42"/>
    </row>
    <row r="19" spans="2:17" x14ac:dyDescent="0.25">
      <c r="B19" s="157">
        <v>911</v>
      </c>
      <c r="C19" s="158" t="s">
        <v>15</v>
      </c>
      <c r="D19" s="159" t="s">
        <v>148</v>
      </c>
      <c r="E19" s="160">
        <v>11</v>
      </c>
      <c r="F19" s="161">
        <v>10.5</v>
      </c>
      <c r="G19" s="162">
        <v>14.2</v>
      </c>
      <c r="H19" s="159">
        <v>34.131679968959993</v>
      </c>
      <c r="I19" s="160">
        <v>33.380972269999994</v>
      </c>
      <c r="N19" s="42"/>
      <c r="Q19" s="42"/>
    </row>
    <row r="20" spans="2:17" x14ac:dyDescent="0.25">
      <c r="B20" s="157">
        <v>912</v>
      </c>
      <c r="C20" s="158" t="s">
        <v>16</v>
      </c>
      <c r="D20" s="159">
        <v>8.9</v>
      </c>
      <c r="E20" s="160">
        <v>9.8000000000000007</v>
      </c>
      <c r="F20" s="161">
        <v>6.2</v>
      </c>
      <c r="G20" s="162">
        <v>10</v>
      </c>
      <c r="H20" s="159">
        <v>42.4366734456</v>
      </c>
      <c r="I20" s="160">
        <v>43.195984320000001</v>
      </c>
      <c r="N20" s="42"/>
      <c r="Q20" s="42"/>
    </row>
    <row r="21" spans="2:17" x14ac:dyDescent="0.25">
      <c r="B21" s="157">
        <v>913</v>
      </c>
      <c r="C21" s="158" t="s">
        <v>17</v>
      </c>
      <c r="D21" s="159">
        <v>4.7</v>
      </c>
      <c r="E21" s="160">
        <v>9.5</v>
      </c>
      <c r="F21" s="161">
        <v>4.8</v>
      </c>
      <c r="G21" s="162">
        <v>13.6</v>
      </c>
      <c r="H21" s="159">
        <v>21.735337659840003</v>
      </c>
      <c r="I21" s="160">
        <v>21.309513630000001</v>
      </c>
      <c r="N21" s="42"/>
      <c r="Q21" s="42"/>
    </row>
    <row r="22" spans="2:17" x14ac:dyDescent="0.25">
      <c r="B22" s="157">
        <v>914</v>
      </c>
      <c r="C22" s="158" t="s">
        <v>18</v>
      </c>
      <c r="D22" s="159">
        <v>9.4</v>
      </c>
      <c r="E22" s="160">
        <v>8.5</v>
      </c>
      <c r="F22" s="161">
        <v>6.2</v>
      </c>
      <c r="G22" s="162">
        <v>11.7</v>
      </c>
      <c r="H22" s="159">
        <v>28.680269184</v>
      </c>
      <c r="I22" s="160">
        <v>27.48744486</v>
      </c>
      <c r="N22" s="42"/>
      <c r="Q22" s="42"/>
    </row>
    <row r="23" spans="2:17" x14ac:dyDescent="0.25">
      <c r="B23" s="157">
        <v>915</v>
      </c>
      <c r="C23" s="158" t="s">
        <v>19</v>
      </c>
      <c r="D23" s="159">
        <v>13.9</v>
      </c>
      <c r="E23" s="160">
        <v>11.3</v>
      </c>
      <c r="F23" s="161">
        <v>7.9</v>
      </c>
      <c r="G23" s="162">
        <v>12</v>
      </c>
      <c r="H23" s="159">
        <v>35.489273006879998</v>
      </c>
      <c r="I23" s="160">
        <v>35.473561859999997</v>
      </c>
      <c r="N23" s="42"/>
      <c r="Q23" s="42"/>
    </row>
    <row r="24" spans="2:17" x14ac:dyDescent="0.25">
      <c r="B24" s="157">
        <v>916</v>
      </c>
      <c r="C24" s="158" t="s">
        <v>20</v>
      </c>
      <c r="D24" s="159">
        <v>9.8000000000000007</v>
      </c>
      <c r="E24" s="160">
        <v>12.5</v>
      </c>
      <c r="F24" s="161">
        <v>4.5</v>
      </c>
      <c r="G24" s="162">
        <v>7</v>
      </c>
      <c r="H24" s="159">
        <v>23.088979559519998</v>
      </c>
      <c r="I24" s="160">
        <v>24.05685282</v>
      </c>
      <c r="N24" s="42"/>
      <c r="Q24" s="42"/>
    </row>
    <row r="25" spans="2:17" x14ac:dyDescent="0.25">
      <c r="B25" s="157">
        <v>917</v>
      </c>
      <c r="C25" s="158" t="s">
        <v>21</v>
      </c>
      <c r="D25" s="159">
        <v>5.7</v>
      </c>
      <c r="E25" s="160">
        <v>8.4</v>
      </c>
      <c r="F25" s="161">
        <v>4.5</v>
      </c>
      <c r="G25" s="162">
        <v>4.5</v>
      </c>
      <c r="H25" s="159">
        <v>38.195362497599994</v>
      </c>
      <c r="I25" s="160">
        <v>40.773003000000003</v>
      </c>
      <c r="N25" s="42"/>
      <c r="Q25" s="42"/>
    </row>
    <row r="26" spans="2:17" x14ac:dyDescent="0.25">
      <c r="B26" s="157">
        <v>918</v>
      </c>
      <c r="C26" s="158" t="s">
        <v>22</v>
      </c>
      <c r="D26" s="159">
        <v>17</v>
      </c>
      <c r="E26" s="160">
        <v>19.2</v>
      </c>
      <c r="F26" s="161">
        <v>11.2</v>
      </c>
      <c r="G26" s="162">
        <v>15.1</v>
      </c>
      <c r="H26" s="159">
        <v>25.966158936479999</v>
      </c>
      <c r="I26" s="160">
        <v>24.269895130000002</v>
      </c>
      <c r="N26" s="42"/>
      <c r="Q26" s="42"/>
    </row>
    <row r="27" spans="2:17" x14ac:dyDescent="0.25">
      <c r="B27" s="157">
        <v>919</v>
      </c>
      <c r="C27" s="158" t="s">
        <v>23</v>
      </c>
      <c r="D27" s="159">
        <v>10</v>
      </c>
      <c r="E27" s="160">
        <v>20.6</v>
      </c>
      <c r="F27" s="161">
        <v>3.2</v>
      </c>
      <c r="G27" s="162">
        <v>18.100000000000001</v>
      </c>
      <c r="H27" s="159">
        <v>23.260813863840003</v>
      </c>
      <c r="I27" s="160">
        <v>23.93496369</v>
      </c>
      <c r="N27" s="42"/>
      <c r="Q27" s="42"/>
    </row>
    <row r="28" spans="2:17" x14ac:dyDescent="0.25">
      <c r="B28" s="157">
        <v>920</v>
      </c>
      <c r="C28" s="158" t="s">
        <v>24</v>
      </c>
      <c r="D28" s="159">
        <v>18.100000000000001</v>
      </c>
      <c r="E28" s="160">
        <v>15.1</v>
      </c>
      <c r="F28" s="161">
        <v>5.9</v>
      </c>
      <c r="G28" s="162">
        <v>10.8</v>
      </c>
      <c r="H28" s="159">
        <v>28.566758233440005</v>
      </c>
      <c r="I28" s="160">
        <v>28.209686869999999</v>
      </c>
      <c r="N28" s="42"/>
      <c r="Q28" s="42"/>
    </row>
    <row r="29" spans="2:17" x14ac:dyDescent="0.25">
      <c r="B29" s="157">
        <v>921</v>
      </c>
      <c r="C29" s="158" t="s">
        <v>25</v>
      </c>
      <c r="D29" s="159">
        <v>9.9</v>
      </c>
      <c r="E29" s="160">
        <v>11.6</v>
      </c>
      <c r="F29" s="161">
        <v>10.1</v>
      </c>
      <c r="G29" s="162">
        <v>10.4</v>
      </c>
      <c r="H29" s="159">
        <v>60.180377977440003</v>
      </c>
      <c r="I29" s="160">
        <v>62.198012157427399</v>
      </c>
      <c r="N29" s="42"/>
      <c r="Q29" s="42"/>
    </row>
    <row r="30" spans="2:17" x14ac:dyDescent="0.25">
      <c r="B30" s="157">
        <v>922</v>
      </c>
      <c r="C30" s="158" t="s">
        <v>26</v>
      </c>
      <c r="D30" s="159">
        <v>10.6</v>
      </c>
      <c r="E30" s="160">
        <v>15.8</v>
      </c>
      <c r="F30" s="161">
        <v>5.9</v>
      </c>
      <c r="G30" s="162">
        <v>17.3</v>
      </c>
      <c r="H30" s="159">
        <v>48.710337096960004</v>
      </c>
      <c r="I30" s="160">
        <v>46.596640700000002</v>
      </c>
      <c r="N30" s="42"/>
      <c r="Q30" s="42"/>
    </row>
    <row r="31" spans="2:17" x14ac:dyDescent="0.25">
      <c r="B31" s="157">
        <v>923</v>
      </c>
      <c r="C31" s="158" t="s">
        <v>27</v>
      </c>
      <c r="D31" s="159" t="s">
        <v>148</v>
      </c>
      <c r="E31" s="160">
        <v>12.3</v>
      </c>
      <c r="F31" s="161">
        <v>6.1</v>
      </c>
      <c r="G31" s="162">
        <v>11</v>
      </c>
      <c r="H31" s="159">
        <v>123.10888435776</v>
      </c>
      <c r="I31" s="160">
        <v>127.16641417</v>
      </c>
      <c r="N31" s="42"/>
      <c r="Q31" s="42"/>
    </row>
    <row r="32" spans="2:17" ht="15.75" thickBot="1" x14ac:dyDescent="0.3">
      <c r="B32" s="164">
        <v>924</v>
      </c>
      <c r="C32" s="165" t="s">
        <v>28</v>
      </c>
      <c r="D32" s="143">
        <v>7.1</v>
      </c>
      <c r="E32" s="415" t="s">
        <v>148</v>
      </c>
      <c r="F32" s="166">
        <v>4.7</v>
      </c>
      <c r="G32" s="355">
        <v>0</v>
      </c>
      <c r="H32" s="143">
        <v>10.392880952160001</v>
      </c>
      <c r="I32" s="144">
        <v>10.8274916</v>
      </c>
      <c r="N32" s="42"/>
      <c r="Q32" s="42"/>
    </row>
    <row r="33" spans="2:9" ht="24.75" customHeight="1" x14ac:dyDescent="0.25">
      <c r="B33" s="483" t="s">
        <v>228</v>
      </c>
      <c r="C33" s="483"/>
      <c r="D33" s="483"/>
      <c r="E33" s="483"/>
      <c r="F33" s="483"/>
      <c r="G33" s="483"/>
      <c r="H33" s="483"/>
      <c r="I33" s="483"/>
    </row>
    <row r="34" spans="2:9" ht="27" customHeight="1" x14ac:dyDescent="0.25">
      <c r="B34" s="483" t="s">
        <v>229</v>
      </c>
      <c r="C34" s="483"/>
      <c r="D34" s="483"/>
      <c r="E34" s="483"/>
      <c r="F34" s="483"/>
      <c r="G34" s="483"/>
      <c r="H34" s="483"/>
      <c r="I34" s="483"/>
    </row>
    <row r="35" spans="2:9" ht="18.75" customHeight="1" x14ac:dyDescent="0.25">
      <c r="B35" s="497" t="s">
        <v>230</v>
      </c>
      <c r="C35" s="497"/>
      <c r="D35" s="497"/>
      <c r="E35" s="497"/>
      <c r="F35" s="497"/>
      <c r="G35" s="497"/>
      <c r="H35" s="497"/>
      <c r="I35" s="497"/>
    </row>
    <row r="36" spans="2:9" ht="22.5" customHeight="1" x14ac:dyDescent="0.25">
      <c r="B36" s="483" t="s">
        <v>231</v>
      </c>
      <c r="C36" s="483"/>
      <c r="D36" s="483"/>
      <c r="E36" s="483"/>
      <c r="F36" s="483"/>
      <c r="G36" s="483"/>
      <c r="H36" s="483"/>
      <c r="I36" s="483"/>
    </row>
    <row r="37" spans="2:9" ht="39" customHeight="1" x14ac:dyDescent="0.25">
      <c r="B37" s="483" t="s">
        <v>232</v>
      </c>
      <c r="C37" s="483"/>
      <c r="D37" s="483"/>
      <c r="E37" s="483"/>
      <c r="F37" s="483"/>
      <c r="G37" s="483"/>
      <c r="H37" s="483"/>
      <c r="I37" s="483"/>
    </row>
  </sheetData>
  <sheetProtection autoFilter="0"/>
  <sortState xmlns:xlrd2="http://schemas.microsoft.com/office/spreadsheetml/2017/richdata2" ref="B9:I32">
    <sortCondition ref="B9:B32"/>
  </sortState>
  <mergeCells count="10">
    <mergeCell ref="D4:E4"/>
    <mergeCell ref="F4:G4"/>
    <mergeCell ref="H4:I4"/>
    <mergeCell ref="B37:I37"/>
    <mergeCell ref="B35:I35"/>
    <mergeCell ref="B36:I36"/>
    <mergeCell ref="B34:I34"/>
    <mergeCell ref="B6:C6"/>
    <mergeCell ref="B7:C7"/>
    <mergeCell ref="B33:I33"/>
  </mergeCells>
  <pageMargins left="0.19685039370078741" right="0.19685039370078741" top="0.15748031496062992" bottom="0.15748031496062992" header="0.31496062992125984" footer="0.31496062992125984"/>
  <pageSetup paperSize="9" orientation="landscape" r:id="rId1"/>
  <ignoredErrors>
    <ignoredError sqref="E5:I5" 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24">
    <tabColor rgb="FF00B050"/>
  </sheetPr>
  <dimension ref="A1:AB37"/>
  <sheetViews>
    <sheetView workbookViewId="0">
      <selection activeCell="AA29" sqref="AA29"/>
    </sheetView>
  </sheetViews>
  <sheetFormatPr defaultColWidth="8.85546875" defaultRowHeight="15" x14ac:dyDescent="0.25"/>
  <cols>
    <col min="1" max="1" width="2.7109375" style="23" customWidth="1"/>
    <col min="2" max="2" width="5.140625" style="23" customWidth="1"/>
    <col min="3" max="3" width="21.42578125" style="23" customWidth="1"/>
    <col min="4" max="27" width="6.42578125" style="23" customWidth="1"/>
    <col min="28" max="16384" width="8.85546875" style="23"/>
  </cols>
  <sheetData>
    <row r="1" spans="1:27" ht="15" customHeight="1" thickBot="1" x14ac:dyDescent="0.3"/>
    <row r="2" spans="1:27" ht="15.75" x14ac:dyDescent="0.25">
      <c r="B2" s="139" t="s">
        <v>235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1"/>
    </row>
    <row r="3" spans="1:27" x14ac:dyDescent="0.25">
      <c r="B3" s="356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357"/>
    </row>
    <row r="4" spans="1:27" s="26" customFormat="1" x14ac:dyDescent="0.25">
      <c r="B4" s="141"/>
      <c r="C4" s="142"/>
      <c r="D4" s="268" t="s">
        <v>112</v>
      </c>
      <c r="E4" s="268" t="s">
        <v>113</v>
      </c>
      <c r="F4" s="268" t="s">
        <v>52</v>
      </c>
      <c r="G4" s="268" t="s">
        <v>53</v>
      </c>
      <c r="H4" s="268" t="s">
        <v>114</v>
      </c>
      <c r="I4" s="268" t="s">
        <v>47</v>
      </c>
      <c r="J4" s="268" t="s">
        <v>112</v>
      </c>
      <c r="K4" s="268" t="s">
        <v>113</v>
      </c>
      <c r="L4" s="268" t="s">
        <v>52</v>
      </c>
      <c r="M4" s="268" t="s">
        <v>53</v>
      </c>
      <c r="N4" s="268" t="s">
        <v>114</v>
      </c>
      <c r="O4" s="268" t="s">
        <v>47</v>
      </c>
      <c r="P4" s="268" t="s">
        <v>112</v>
      </c>
      <c r="Q4" s="268" t="s">
        <v>113</v>
      </c>
      <c r="R4" s="268" t="s">
        <v>52</v>
      </c>
      <c r="S4" s="268" t="s">
        <v>53</v>
      </c>
      <c r="T4" s="268" t="s">
        <v>114</v>
      </c>
      <c r="U4" s="268" t="s">
        <v>47</v>
      </c>
      <c r="V4" s="268" t="s">
        <v>112</v>
      </c>
      <c r="W4" s="268" t="s">
        <v>113</v>
      </c>
      <c r="X4" s="268" t="s">
        <v>52</v>
      </c>
      <c r="Y4" s="268" t="s">
        <v>53</v>
      </c>
      <c r="Z4" s="268" t="s">
        <v>114</v>
      </c>
      <c r="AA4" s="269" t="s">
        <v>47</v>
      </c>
    </row>
    <row r="5" spans="1:27" x14ac:dyDescent="0.25">
      <c r="B5" s="239"/>
      <c r="C5" s="240"/>
      <c r="D5" s="453">
        <f>Overblik!$D$6</f>
        <v>2020</v>
      </c>
      <c r="E5" s="453"/>
      <c r="F5" s="453"/>
      <c r="G5" s="453"/>
      <c r="H5" s="453"/>
      <c r="I5" s="453"/>
      <c r="J5" s="453">
        <f>Overblik!$E$6</f>
        <v>2021</v>
      </c>
      <c r="K5" s="453"/>
      <c r="L5" s="453"/>
      <c r="M5" s="453"/>
      <c r="N5" s="453"/>
      <c r="O5" s="453"/>
      <c r="P5" s="453">
        <f>Overblik!$D$6</f>
        <v>2020</v>
      </c>
      <c r="Q5" s="453"/>
      <c r="R5" s="453"/>
      <c r="S5" s="453"/>
      <c r="T5" s="453"/>
      <c r="U5" s="453"/>
      <c r="V5" s="453">
        <f>Overblik!$E$6</f>
        <v>2021</v>
      </c>
      <c r="W5" s="453"/>
      <c r="X5" s="453"/>
      <c r="Y5" s="453"/>
      <c r="Z5" s="453"/>
      <c r="AA5" s="454"/>
    </row>
    <row r="6" spans="1:27" ht="10.5" customHeight="1" x14ac:dyDescent="0.25">
      <c r="B6" s="239"/>
      <c r="C6" s="240"/>
      <c r="D6" s="500" t="s">
        <v>49</v>
      </c>
      <c r="E6" s="500"/>
      <c r="F6" s="500"/>
      <c r="G6" s="500"/>
      <c r="H6" s="500"/>
      <c r="I6" s="500"/>
      <c r="J6" s="500" t="s">
        <v>49</v>
      </c>
      <c r="K6" s="500"/>
      <c r="L6" s="500"/>
      <c r="M6" s="500"/>
      <c r="N6" s="500"/>
      <c r="O6" s="500"/>
      <c r="P6" s="500" t="s">
        <v>48</v>
      </c>
      <c r="Q6" s="500"/>
      <c r="R6" s="500"/>
      <c r="S6" s="500"/>
      <c r="T6" s="500"/>
      <c r="U6" s="500"/>
      <c r="V6" s="500" t="s">
        <v>48</v>
      </c>
      <c r="W6" s="500"/>
      <c r="X6" s="500"/>
      <c r="Y6" s="500"/>
      <c r="Z6" s="500"/>
      <c r="AA6" s="501"/>
    </row>
    <row r="7" spans="1:27" ht="15.75" thickBot="1" x14ac:dyDescent="0.3">
      <c r="B7" s="239"/>
      <c r="C7" s="240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2"/>
    </row>
    <row r="8" spans="1:27" ht="15.75" thickBot="1" x14ac:dyDescent="0.3">
      <c r="A8" s="26"/>
      <c r="B8" s="498" t="s">
        <v>107</v>
      </c>
      <c r="C8" s="499"/>
      <c r="D8" s="358">
        <v>422.58846</v>
      </c>
      <c r="E8" s="359">
        <v>823.97667000000001</v>
      </c>
      <c r="F8" s="359">
        <v>73.888379999999998</v>
      </c>
      <c r="G8" s="359">
        <v>40.087440000000001</v>
      </c>
      <c r="H8" s="359">
        <v>92.004000000000005</v>
      </c>
      <c r="I8" s="360">
        <v>1452.54495</v>
      </c>
      <c r="J8" s="358">
        <v>421.00591000000003</v>
      </c>
      <c r="K8" s="359">
        <v>831.48688000000004</v>
      </c>
      <c r="L8" s="359">
        <v>69.620950000000008</v>
      </c>
      <c r="M8" s="359">
        <v>38.854760000000006</v>
      </c>
      <c r="N8" s="359">
        <v>97.272239999999996</v>
      </c>
      <c r="O8" s="360">
        <v>1458.2407399999997</v>
      </c>
      <c r="P8" s="361">
        <v>100</v>
      </c>
      <c r="Q8" s="361">
        <v>100</v>
      </c>
      <c r="R8" s="361">
        <v>100</v>
      </c>
      <c r="S8" s="361">
        <v>100</v>
      </c>
      <c r="T8" s="362">
        <v>100</v>
      </c>
      <c r="U8" s="363">
        <v>100</v>
      </c>
      <c r="V8" s="361">
        <f>J8*100/D8</f>
        <v>99.625510360600003</v>
      </c>
      <c r="W8" s="361">
        <f>K8*100/E8</f>
        <v>100.91145905866486</v>
      </c>
      <c r="X8" s="361">
        <f t="shared" ref="X8:Z8" si="0">L8*100/F8</f>
        <v>94.224491049878225</v>
      </c>
      <c r="Y8" s="361">
        <f t="shared" si="0"/>
        <v>96.925021902121969</v>
      </c>
      <c r="Z8" s="362">
        <f t="shared" si="0"/>
        <v>105.72609886526672</v>
      </c>
      <c r="AA8" s="363">
        <f>O8*100/I8</f>
        <v>100.39212487021484</v>
      </c>
    </row>
    <row r="9" spans="1:27" ht="15" customHeight="1" thickBot="1" x14ac:dyDescent="0.3">
      <c r="A9" s="37"/>
      <c r="B9" s="364" t="s">
        <v>29</v>
      </c>
      <c r="C9" s="365" t="s">
        <v>0</v>
      </c>
      <c r="D9" s="366"/>
      <c r="E9" s="366"/>
      <c r="F9" s="366"/>
      <c r="G9" s="366"/>
      <c r="H9" s="366"/>
      <c r="I9" s="366"/>
      <c r="J9" s="366"/>
      <c r="K9" s="367"/>
      <c r="L9" s="367"/>
      <c r="M9" s="367"/>
      <c r="N9" s="367"/>
      <c r="O9" s="367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9"/>
    </row>
    <row r="10" spans="1:27" x14ac:dyDescent="0.25">
      <c r="B10" s="150">
        <v>901</v>
      </c>
      <c r="C10" s="151" t="s">
        <v>5</v>
      </c>
      <c r="D10" s="370">
        <v>12.99394</v>
      </c>
      <c r="E10" s="371">
        <v>27.39603</v>
      </c>
      <c r="F10" s="371">
        <v>3.2990900000000001</v>
      </c>
      <c r="G10" s="371">
        <v>1.1535599999999999</v>
      </c>
      <c r="H10" s="372">
        <v>2.5141499999999999</v>
      </c>
      <c r="I10" s="373">
        <v>47.356769999999997</v>
      </c>
      <c r="J10" s="370">
        <v>13.060930000000001</v>
      </c>
      <c r="K10" s="371">
        <v>27.478480000000001</v>
      </c>
      <c r="L10" s="371">
        <v>2.31854</v>
      </c>
      <c r="M10" s="371">
        <v>1.0539000000000001</v>
      </c>
      <c r="N10" s="372">
        <v>2.9714200000000002</v>
      </c>
      <c r="O10" s="373">
        <v>46.883270000000003</v>
      </c>
      <c r="P10" s="374">
        <v>100</v>
      </c>
      <c r="Q10" s="374">
        <v>100</v>
      </c>
      <c r="R10" s="374">
        <v>100</v>
      </c>
      <c r="S10" s="374">
        <v>100</v>
      </c>
      <c r="T10" s="375">
        <v>100</v>
      </c>
      <c r="U10" s="376">
        <v>100</v>
      </c>
      <c r="V10" s="374">
        <f>J10*100/D10</f>
        <v>100.51554801699869</v>
      </c>
      <c r="W10" s="374">
        <f t="shared" ref="W10:AA10" si="1">K10*100/E10</f>
        <v>100.30095601442983</v>
      </c>
      <c r="X10" s="374">
        <f t="shared" si="1"/>
        <v>70.278167615918335</v>
      </c>
      <c r="Y10" s="374">
        <f t="shared" si="1"/>
        <v>91.360657443045881</v>
      </c>
      <c r="Z10" s="377">
        <f t="shared" si="1"/>
        <v>118.18785673090309</v>
      </c>
      <c r="AA10" s="376">
        <f t="shared" si="1"/>
        <v>99.00014295738498</v>
      </c>
    </row>
    <row r="11" spans="1:27" x14ac:dyDescent="0.25">
      <c r="B11" s="157">
        <v>902</v>
      </c>
      <c r="C11" s="158" t="s">
        <v>6</v>
      </c>
      <c r="D11" s="378">
        <v>21.421099999999999</v>
      </c>
      <c r="E11" s="379">
        <v>41.621229999999997</v>
      </c>
      <c r="F11" s="379">
        <v>5.9123200000000002</v>
      </c>
      <c r="G11" s="379">
        <v>1.1979500000000001</v>
      </c>
      <c r="H11" s="380">
        <v>4.1293800000000003</v>
      </c>
      <c r="I11" s="381">
        <v>74.28197999999999</v>
      </c>
      <c r="J11" s="378">
        <v>20.758109999999999</v>
      </c>
      <c r="K11" s="379">
        <v>43.18242</v>
      </c>
      <c r="L11" s="379">
        <v>5.0230800000000002</v>
      </c>
      <c r="M11" s="379">
        <v>1.2704200000000001</v>
      </c>
      <c r="N11" s="380">
        <v>3.3762099999999999</v>
      </c>
      <c r="O11" s="381">
        <v>73.61023999999999</v>
      </c>
      <c r="P11" s="382">
        <v>100</v>
      </c>
      <c r="Q11" s="382">
        <v>100</v>
      </c>
      <c r="R11" s="382">
        <v>100</v>
      </c>
      <c r="S11" s="382">
        <v>100</v>
      </c>
      <c r="T11" s="383">
        <v>100</v>
      </c>
      <c r="U11" s="384">
        <v>100</v>
      </c>
      <c r="V11" s="382">
        <f t="shared" ref="V11:V33" si="2">J11*100/D11</f>
        <v>96.904967532012819</v>
      </c>
      <c r="W11" s="382">
        <f t="shared" ref="W11:W33" si="3">K11*100/E11</f>
        <v>103.75094633195609</v>
      </c>
      <c r="X11" s="382">
        <f>L11*100/F11</f>
        <v>84.959542108681532</v>
      </c>
      <c r="Y11" s="382">
        <f t="shared" ref="Y11:Y31" si="4">M11*100/G11</f>
        <v>106.0495012312701</v>
      </c>
      <c r="Z11" s="385">
        <f t="shared" ref="Z11:Z33" si="5">N11*100/H11</f>
        <v>81.760700153533932</v>
      </c>
      <c r="AA11" s="384">
        <f t="shared" ref="AA11:AA33" si="6">O11*100/I11</f>
        <v>99.095689156374135</v>
      </c>
    </row>
    <row r="12" spans="1:27" x14ac:dyDescent="0.25">
      <c r="B12" s="157">
        <v>903</v>
      </c>
      <c r="C12" s="158" t="s">
        <v>7</v>
      </c>
      <c r="D12" s="378">
        <v>12.05663</v>
      </c>
      <c r="E12" s="379">
        <v>28.976959999999998</v>
      </c>
      <c r="F12" s="379">
        <v>3.2929599999999999</v>
      </c>
      <c r="G12" s="379">
        <v>1.4061600000000001</v>
      </c>
      <c r="H12" s="380">
        <v>1.98201</v>
      </c>
      <c r="I12" s="381">
        <v>47.71472</v>
      </c>
      <c r="J12" s="378">
        <v>12.91887</v>
      </c>
      <c r="K12" s="379">
        <v>28.490649999999999</v>
      </c>
      <c r="L12" s="379">
        <v>2.3334100000000002</v>
      </c>
      <c r="M12" s="379">
        <v>1.9906999999999999</v>
      </c>
      <c r="N12" s="380">
        <v>2.2309700000000001</v>
      </c>
      <c r="O12" s="381">
        <v>47.964599999999997</v>
      </c>
      <c r="P12" s="382">
        <v>100</v>
      </c>
      <c r="Q12" s="382">
        <v>100</v>
      </c>
      <c r="R12" s="382">
        <v>100</v>
      </c>
      <c r="S12" s="382">
        <v>100</v>
      </c>
      <c r="T12" s="383">
        <v>100</v>
      </c>
      <c r="U12" s="384">
        <v>100</v>
      </c>
      <c r="V12" s="382">
        <f t="shared" si="2"/>
        <v>107.15158381736853</v>
      </c>
      <c r="W12" s="382">
        <f t="shared" si="3"/>
        <v>98.321735613397692</v>
      </c>
      <c r="X12" s="382">
        <f t="shared" ref="X12:Y33" si="7">L12*100/F12</f>
        <v>70.860563140760902</v>
      </c>
      <c r="Y12" s="382">
        <f t="shared" si="4"/>
        <v>141.56994936564828</v>
      </c>
      <c r="Z12" s="385">
        <f t="shared" si="5"/>
        <v>112.56098606969692</v>
      </c>
      <c r="AA12" s="384">
        <f t="shared" si="6"/>
        <v>100.52369583222955</v>
      </c>
    </row>
    <row r="13" spans="1:27" x14ac:dyDescent="0.25">
      <c r="B13" s="157">
        <v>904</v>
      </c>
      <c r="C13" s="158" t="s">
        <v>8</v>
      </c>
      <c r="D13" s="378">
        <v>24.429960000000001</v>
      </c>
      <c r="E13" s="379">
        <v>46.475639999999999</v>
      </c>
      <c r="F13" s="379">
        <v>2.4427400000000001</v>
      </c>
      <c r="G13" s="379">
        <v>2.3795199999999999</v>
      </c>
      <c r="H13" s="380">
        <v>6.2521599999999999</v>
      </c>
      <c r="I13" s="381">
        <v>81.980019999999996</v>
      </c>
      <c r="J13" s="378">
        <v>24.706669999999999</v>
      </c>
      <c r="K13" s="379">
        <v>45.3934</v>
      </c>
      <c r="L13" s="379">
        <v>3.8740100000000002</v>
      </c>
      <c r="M13" s="379">
        <v>2.5406900000000001</v>
      </c>
      <c r="N13" s="380">
        <v>9.1924399999999995</v>
      </c>
      <c r="O13" s="381">
        <v>85.707210000000003</v>
      </c>
      <c r="P13" s="382">
        <v>100</v>
      </c>
      <c r="Q13" s="382">
        <v>100</v>
      </c>
      <c r="R13" s="382">
        <v>100</v>
      </c>
      <c r="S13" s="382">
        <v>100</v>
      </c>
      <c r="T13" s="383">
        <v>100</v>
      </c>
      <c r="U13" s="384">
        <v>100</v>
      </c>
      <c r="V13" s="382">
        <f t="shared" si="2"/>
        <v>101.1326666109973</v>
      </c>
      <c r="W13" s="382">
        <f t="shared" si="3"/>
        <v>97.671382255306227</v>
      </c>
      <c r="X13" s="382">
        <f t="shared" si="7"/>
        <v>158.59280971368219</v>
      </c>
      <c r="Y13" s="382">
        <f t="shared" si="4"/>
        <v>106.77321476600324</v>
      </c>
      <c r="Z13" s="385">
        <f t="shared" si="5"/>
        <v>147.02822704473334</v>
      </c>
      <c r="AA13" s="384">
        <f t="shared" si="6"/>
        <v>104.54646144267835</v>
      </c>
    </row>
    <row r="14" spans="1:27" x14ac:dyDescent="0.25">
      <c r="B14" s="157">
        <v>905</v>
      </c>
      <c r="C14" s="158" t="s">
        <v>9</v>
      </c>
      <c r="D14" s="378">
        <v>14.82818</v>
      </c>
      <c r="E14" s="379">
        <v>27.101510000000001</v>
      </c>
      <c r="F14" s="379">
        <v>5.00854</v>
      </c>
      <c r="G14" s="379">
        <v>2.0000599999999999</v>
      </c>
      <c r="H14" s="380">
        <v>3.0569500000000001</v>
      </c>
      <c r="I14" s="381">
        <v>51.995240000000003</v>
      </c>
      <c r="J14" s="378">
        <v>13.41872</v>
      </c>
      <c r="K14" s="379">
        <v>29.8504</v>
      </c>
      <c r="L14" s="379">
        <v>4.5217599999999996</v>
      </c>
      <c r="M14" s="379">
        <v>2.0000599999999999</v>
      </c>
      <c r="N14" s="380">
        <v>4.0000099999999996</v>
      </c>
      <c r="O14" s="381">
        <v>53.790949999999995</v>
      </c>
      <c r="P14" s="382">
        <v>100</v>
      </c>
      <c r="Q14" s="382">
        <v>100</v>
      </c>
      <c r="R14" s="382">
        <v>100</v>
      </c>
      <c r="S14" s="382">
        <v>100</v>
      </c>
      <c r="T14" s="383">
        <v>100</v>
      </c>
      <c r="U14" s="384">
        <v>100</v>
      </c>
      <c r="V14" s="382">
        <f t="shared" si="2"/>
        <v>90.494720188182242</v>
      </c>
      <c r="W14" s="382">
        <f t="shared" si="3"/>
        <v>110.14294037490899</v>
      </c>
      <c r="X14" s="382">
        <f t="shared" si="7"/>
        <v>90.28100005191132</v>
      </c>
      <c r="Y14" s="382">
        <f t="shared" si="4"/>
        <v>100</v>
      </c>
      <c r="Z14" s="385">
        <f t="shared" si="5"/>
        <v>130.84970313547817</v>
      </c>
      <c r="AA14" s="384">
        <f t="shared" si="6"/>
        <v>103.45360459919021</v>
      </c>
    </row>
    <row r="15" spans="1:27" x14ac:dyDescent="0.25">
      <c r="B15" s="157">
        <v>906</v>
      </c>
      <c r="C15" s="158" t="s">
        <v>10</v>
      </c>
      <c r="D15" s="378">
        <v>8.0211100000000002</v>
      </c>
      <c r="E15" s="379">
        <v>19.689350000000001</v>
      </c>
      <c r="F15" s="379">
        <v>2.6403400000000001</v>
      </c>
      <c r="G15" s="379">
        <v>2.9464999999999999</v>
      </c>
      <c r="H15" s="380">
        <v>2.3317100000000002</v>
      </c>
      <c r="I15" s="381">
        <v>35.629010000000001</v>
      </c>
      <c r="J15" s="378">
        <v>8.8350799999999996</v>
      </c>
      <c r="K15" s="379">
        <v>19.978819999999999</v>
      </c>
      <c r="L15" s="379">
        <v>3.31549</v>
      </c>
      <c r="M15" s="379">
        <v>1.6935500000000001</v>
      </c>
      <c r="N15" s="380">
        <v>2.8445499999999999</v>
      </c>
      <c r="O15" s="381">
        <v>36.667489999999994</v>
      </c>
      <c r="P15" s="382">
        <v>100</v>
      </c>
      <c r="Q15" s="382">
        <v>100</v>
      </c>
      <c r="R15" s="382">
        <v>100</v>
      </c>
      <c r="S15" s="382">
        <v>100</v>
      </c>
      <c r="T15" s="383">
        <v>100</v>
      </c>
      <c r="U15" s="384">
        <v>100</v>
      </c>
      <c r="V15" s="382">
        <f t="shared" si="2"/>
        <v>110.14784736775832</v>
      </c>
      <c r="W15" s="382">
        <f t="shared" si="3"/>
        <v>101.47018565874444</v>
      </c>
      <c r="X15" s="382">
        <f t="shared" si="7"/>
        <v>125.57057045683509</v>
      </c>
      <c r="Y15" s="382">
        <f t="shared" si="4"/>
        <v>57.476667232309531</v>
      </c>
      <c r="Z15" s="385">
        <f t="shared" si="5"/>
        <v>121.99415879333192</v>
      </c>
      <c r="AA15" s="384">
        <f t="shared" si="6"/>
        <v>102.91470349583105</v>
      </c>
    </row>
    <row r="16" spans="1:27" x14ac:dyDescent="0.25">
      <c r="B16" s="157">
        <v>907</v>
      </c>
      <c r="C16" s="158" t="s">
        <v>11</v>
      </c>
      <c r="D16" s="378">
        <v>12.91156</v>
      </c>
      <c r="E16" s="379">
        <v>21.913969999999999</v>
      </c>
      <c r="F16" s="379">
        <v>3.81555</v>
      </c>
      <c r="G16" s="379">
        <v>0</v>
      </c>
      <c r="H16" s="380">
        <v>2.4075099999999998</v>
      </c>
      <c r="I16" s="381">
        <v>41.048590000000004</v>
      </c>
      <c r="J16" s="378">
        <v>11.798690000000001</v>
      </c>
      <c r="K16" s="379">
        <v>22.200230000000001</v>
      </c>
      <c r="L16" s="379">
        <v>3.2686600000000001</v>
      </c>
      <c r="M16" s="379">
        <v>0</v>
      </c>
      <c r="N16" s="380">
        <v>3.2380300000000002</v>
      </c>
      <c r="O16" s="381">
        <v>40.505609999999997</v>
      </c>
      <c r="P16" s="382">
        <v>100</v>
      </c>
      <c r="Q16" s="382">
        <v>100</v>
      </c>
      <c r="R16" s="382">
        <v>100</v>
      </c>
      <c r="S16" s="382">
        <v>100</v>
      </c>
      <c r="T16" s="383">
        <v>100</v>
      </c>
      <c r="U16" s="384">
        <v>100</v>
      </c>
      <c r="V16" s="382">
        <f t="shared" si="2"/>
        <v>91.380824625374487</v>
      </c>
      <c r="W16" s="382">
        <f t="shared" si="3"/>
        <v>101.30629000587298</v>
      </c>
      <c r="X16" s="382">
        <f t="shared" si="7"/>
        <v>85.666810813644162</v>
      </c>
      <c r="Y16" s="382" t="s">
        <v>148</v>
      </c>
      <c r="Z16" s="385">
        <f t="shared" si="5"/>
        <v>134.49705297174259</v>
      </c>
      <c r="AA16" s="384">
        <f t="shared" si="6"/>
        <v>98.67722618487015</v>
      </c>
    </row>
    <row r="17" spans="2:27" x14ac:dyDescent="0.25">
      <c r="B17" s="157">
        <v>908</v>
      </c>
      <c r="C17" s="158" t="s">
        <v>12</v>
      </c>
      <c r="D17" s="378">
        <v>12.041449999999999</v>
      </c>
      <c r="E17" s="379">
        <v>20.58887</v>
      </c>
      <c r="F17" s="379">
        <v>2.6830099999999999</v>
      </c>
      <c r="G17" s="379">
        <v>1.67367</v>
      </c>
      <c r="H17" s="380">
        <v>4.33352</v>
      </c>
      <c r="I17" s="381">
        <v>41.320520000000002</v>
      </c>
      <c r="J17" s="378">
        <v>11.94088</v>
      </c>
      <c r="K17" s="379">
        <v>21.352460000000001</v>
      </c>
      <c r="L17" s="379">
        <v>3.3683100000000001</v>
      </c>
      <c r="M17" s="379">
        <v>2.2658999999999998</v>
      </c>
      <c r="N17" s="380">
        <v>4.6946500000000002</v>
      </c>
      <c r="O17" s="381">
        <v>43.622200000000007</v>
      </c>
      <c r="P17" s="382">
        <v>100</v>
      </c>
      <c r="Q17" s="382">
        <v>100</v>
      </c>
      <c r="R17" s="382">
        <v>100</v>
      </c>
      <c r="S17" s="382">
        <v>100</v>
      </c>
      <c r="T17" s="383">
        <v>100</v>
      </c>
      <c r="U17" s="384">
        <v>100</v>
      </c>
      <c r="V17" s="382">
        <f t="shared" si="2"/>
        <v>99.164801581204927</v>
      </c>
      <c r="W17" s="382">
        <f t="shared" si="3"/>
        <v>103.70875137877893</v>
      </c>
      <c r="X17" s="382">
        <f t="shared" si="7"/>
        <v>125.54220819154607</v>
      </c>
      <c r="Y17" s="382">
        <f>M17*100/G17</f>
        <v>135.38511176038287</v>
      </c>
      <c r="Z17" s="385">
        <f t="shared" si="5"/>
        <v>108.3334102530968</v>
      </c>
      <c r="AA17" s="384">
        <f t="shared" si="6"/>
        <v>105.57030744046784</v>
      </c>
    </row>
    <row r="18" spans="2:27" x14ac:dyDescent="0.25">
      <c r="B18" s="157">
        <v>909</v>
      </c>
      <c r="C18" s="158" t="s">
        <v>13</v>
      </c>
      <c r="D18" s="378">
        <v>21.09545</v>
      </c>
      <c r="E18" s="379">
        <v>39.592619999999997</v>
      </c>
      <c r="F18" s="379">
        <v>3.6262699999999999</v>
      </c>
      <c r="G18" s="379">
        <v>2.9990100000000002</v>
      </c>
      <c r="H18" s="380">
        <v>2.9039100000000002</v>
      </c>
      <c r="I18" s="381">
        <v>70.217259999999996</v>
      </c>
      <c r="J18" s="378">
        <v>22.202870000000001</v>
      </c>
      <c r="K18" s="379">
        <v>39.011699999999998</v>
      </c>
      <c r="L18" s="379">
        <v>3.6668400000000001</v>
      </c>
      <c r="M18" s="379">
        <v>3.0773299999999999</v>
      </c>
      <c r="N18" s="380">
        <v>3.2111999999999998</v>
      </c>
      <c r="O18" s="381">
        <v>71.169939999999997</v>
      </c>
      <c r="P18" s="382">
        <v>100</v>
      </c>
      <c r="Q18" s="382">
        <v>100</v>
      </c>
      <c r="R18" s="382">
        <v>100</v>
      </c>
      <c r="S18" s="382">
        <v>100</v>
      </c>
      <c r="T18" s="383">
        <v>100</v>
      </c>
      <c r="U18" s="384">
        <v>100</v>
      </c>
      <c r="V18" s="382">
        <f t="shared" si="2"/>
        <v>105.24956803481321</v>
      </c>
      <c r="W18" s="382">
        <f t="shared" si="3"/>
        <v>98.532756862263724</v>
      </c>
      <c r="X18" s="382">
        <f t="shared" si="7"/>
        <v>101.11878045484755</v>
      </c>
      <c r="Y18" s="382">
        <f t="shared" si="4"/>
        <v>102.61152847106212</v>
      </c>
      <c r="Z18" s="385">
        <f t="shared" si="5"/>
        <v>110.58193952291909</v>
      </c>
      <c r="AA18" s="384">
        <f t="shared" si="6"/>
        <v>101.35676043183685</v>
      </c>
    </row>
    <row r="19" spans="2:27" x14ac:dyDescent="0.25">
      <c r="B19" s="157">
        <v>910</v>
      </c>
      <c r="C19" s="158" t="s">
        <v>14</v>
      </c>
      <c r="D19" s="378">
        <v>15.01051</v>
      </c>
      <c r="E19" s="379">
        <v>26.193190000000001</v>
      </c>
      <c r="F19" s="379">
        <v>1.3157700000000001</v>
      </c>
      <c r="G19" s="379">
        <v>0.78156000000000003</v>
      </c>
      <c r="H19" s="380">
        <v>4.5297200000000002</v>
      </c>
      <c r="I19" s="381">
        <v>47.830749999999995</v>
      </c>
      <c r="J19" s="378">
        <v>14.699960000000001</v>
      </c>
      <c r="K19" s="379">
        <v>26.54279</v>
      </c>
      <c r="L19" s="379">
        <v>2.33344</v>
      </c>
      <c r="M19" s="379">
        <v>1.00003</v>
      </c>
      <c r="N19" s="380">
        <v>5.1983199999999998</v>
      </c>
      <c r="O19" s="381">
        <v>49.774540000000009</v>
      </c>
      <c r="P19" s="382">
        <v>100</v>
      </c>
      <c r="Q19" s="382">
        <v>100</v>
      </c>
      <c r="R19" s="382">
        <v>100</v>
      </c>
      <c r="S19" s="382">
        <v>100</v>
      </c>
      <c r="T19" s="383">
        <v>100</v>
      </c>
      <c r="U19" s="384">
        <v>100</v>
      </c>
      <c r="V19" s="382">
        <f t="shared" si="2"/>
        <v>97.931116264537323</v>
      </c>
      <c r="W19" s="382">
        <f t="shared" si="3"/>
        <v>101.33469806464963</v>
      </c>
      <c r="X19" s="382">
        <f t="shared" si="7"/>
        <v>177.34406469215742</v>
      </c>
      <c r="Y19" s="382">
        <f t="shared" si="4"/>
        <v>127.9530682225293</v>
      </c>
      <c r="Z19" s="385">
        <f t="shared" si="5"/>
        <v>114.76029423452222</v>
      </c>
      <c r="AA19" s="384">
        <f t="shared" si="6"/>
        <v>104.06389195235285</v>
      </c>
    </row>
    <row r="20" spans="2:27" x14ac:dyDescent="0.25">
      <c r="B20" s="157">
        <v>911</v>
      </c>
      <c r="C20" s="158" t="s">
        <v>15</v>
      </c>
      <c r="D20" s="378">
        <v>15.67794</v>
      </c>
      <c r="E20" s="379">
        <v>34.786879999999996</v>
      </c>
      <c r="F20" s="379">
        <v>2.0348000000000002</v>
      </c>
      <c r="G20" s="379">
        <v>1.20201</v>
      </c>
      <c r="H20" s="380">
        <v>3.7169300000000001</v>
      </c>
      <c r="I20" s="381">
        <v>57.418559999999992</v>
      </c>
      <c r="J20" s="378">
        <v>15.02947</v>
      </c>
      <c r="K20" s="379">
        <v>32.941090000000003</v>
      </c>
      <c r="L20" s="379">
        <v>1.3333900000000001</v>
      </c>
      <c r="M20" s="379">
        <v>1.42496</v>
      </c>
      <c r="N20" s="380">
        <v>2.2821400000000001</v>
      </c>
      <c r="O20" s="381">
        <v>53.011050000000004</v>
      </c>
      <c r="P20" s="382">
        <v>100</v>
      </c>
      <c r="Q20" s="382">
        <v>100</v>
      </c>
      <c r="R20" s="382">
        <v>100</v>
      </c>
      <c r="S20" s="382">
        <v>100</v>
      </c>
      <c r="T20" s="383">
        <v>100</v>
      </c>
      <c r="U20" s="384">
        <v>100</v>
      </c>
      <c r="V20" s="382">
        <f t="shared" si="2"/>
        <v>95.863806086769046</v>
      </c>
      <c r="W20" s="382">
        <f t="shared" si="3"/>
        <v>94.69400532614597</v>
      </c>
      <c r="X20" s="382">
        <f t="shared" si="7"/>
        <v>65.529290347945732</v>
      </c>
      <c r="Y20" s="382">
        <f t="shared" si="4"/>
        <v>118.54809860150914</v>
      </c>
      <c r="Z20" s="385">
        <f t="shared" si="5"/>
        <v>61.398519746134575</v>
      </c>
      <c r="AA20" s="384">
        <f t="shared" si="6"/>
        <v>92.323893180184271</v>
      </c>
    </row>
    <row r="21" spans="2:27" x14ac:dyDescent="0.25">
      <c r="B21" s="157">
        <v>912</v>
      </c>
      <c r="C21" s="158" t="s">
        <v>16</v>
      </c>
      <c r="D21" s="378">
        <v>20.782039999999999</v>
      </c>
      <c r="E21" s="379">
        <v>43.46331</v>
      </c>
      <c r="F21" s="379">
        <v>4.0001600000000002</v>
      </c>
      <c r="G21" s="379">
        <v>0.82323000000000002</v>
      </c>
      <c r="H21" s="380">
        <v>5.0599299999999996</v>
      </c>
      <c r="I21" s="381">
        <v>74.128669999999985</v>
      </c>
      <c r="J21" s="378">
        <v>20.66863</v>
      </c>
      <c r="K21" s="379">
        <v>45.381079999999997</v>
      </c>
      <c r="L21" s="379">
        <v>3.5125600000000001</v>
      </c>
      <c r="M21" s="379">
        <v>0.54059999999999997</v>
      </c>
      <c r="N21" s="380">
        <v>4.9400300000000001</v>
      </c>
      <c r="O21" s="381">
        <v>75.042900000000003</v>
      </c>
      <c r="P21" s="382">
        <v>100</v>
      </c>
      <c r="Q21" s="382">
        <v>100</v>
      </c>
      <c r="R21" s="382">
        <v>100</v>
      </c>
      <c r="S21" s="382">
        <v>100</v>
      </c>
      <c r="T21" s="383">
        <v>100</v>
      </c>
      <c r="U21" s="384">
        <v>100</v>
      </c>
      <c r="V21" s="382">
        <f t="shared" si="2"/>
        <v>99.454288414419366</v>
      </c>
      <c r="W21" s="382">
        <f t="shared" si="3"/>
        <v>104.41238828796058</v>
      </c>
      <c r="X21" s="382">
        <f t="shared" si="7"/>
        <v>87.810487580496783</v>
      </c>
      <c r="Y21" s="382">
        <f t="shared" si="4"/>
        <v>65.668160781312622</v>
      </c>
      <c r="Z21" s="385">
        <f t="shared" si="5"/>
        <v>97.630402001608729</v>
      </c>
      <c r="AA21" s="384">
        <f t="shared" si="6"/>
        <v>101.233301501295</v>
      </c>
    </row>
    <row r="22" spans="2:27" x14ac:dyDescent="0.25">
      <c r="B22" s="157">
        <v>913</v>
      </c>
      <c r="C22" s="158" t="s">
        <v>17</v>
      </c>
      <c r="D22" s="378">
        <v>11.11692</v>
      </c>
      <c r="E22" s="379">
        <v>20.929179999999999</v>
      </c>
      <c r="F22" s="379">
        <v>2.0000599999999999</v>
      </c>
      <c r="G22" s="379">
        <v>1.00003</v>
      </c>
      <c r="H22" s="380">
        <v>4.2065200000000003</v>
      </c>
      <c r="I22" s="381">
        <v>39.252709999999993</v>
      </c>
      <c r="J22" s="378">
        <v>10.47298</v>
      </c>
      <c r="K22" s="379">
        <v>20.73733</v>
      </c>
      <c r="L22" s="379">
        <v>1.7147699999999999</v>
      </c>
      <c r="M22" s="379">
        <v>1.00003</v>
      </c>
      <c r="N22" s="380">
        <v>4.7038500000000001</v>
      </c>
      <c r="O22" s="381">
        <v>38.628960000000006</v>
      </c>
      <c r="P22" s="382">
        <v>100</v>
      </c>
      <c r="Q22" s="382">
        <v>100</v>
      </c>
      <c r="R22" s="382">
        <v>100</v>
      </c>
      <c r="S22" s="382">
        <v>100</v>
      </c>
      <c r="T22" s="383">
        <v>100</v>
      </c>
      <c r="U22" s="384">
        <v>100</v>
      </c>
      <c r="V22" s="382">
        <f t="shared" si="2"/>
        <v>94.207568283301484</v>
      </c>
      <c r="W22" s="382">
        <f t="shared" si="3"/>
        <v>99.083337235381435</v>
      </c>
      <c r="X22" s="382">
        <f t="shared" si="7"/>
        <v>85.735927922162332</v>
      </c>
      <c r="Y22" s="382">
        <f t="shared" si="4"/>
        <v>100</v>
      </c>
      <c r="Z22" s="385">
        <f t="shared" si="5"/>
        <v>111.82283692933825</v>
      </c>
      <c r="AA22" s="384">
        <f t="shared" si="6"/>
        <v>98.410937741623471</v>
      </c>
    </row>
    <row r="23" spans="2:27" x14ac:dyDescent="0.25">
      <c r="B23" s="157">
        <v>914</v>
      </c>
      <c r="C23" s="158" t="s">
        <v>18</v>
      </c>
      <c r="D23" s="378">
        <v>13.183870000000001</v>
      </c>
      <c r="E23" s="379">
        <v>30.955839999999998</v>
      </c>
      <c r="F23" s="379">
        <v>2.0000800000000001</v>
      </c>
      <c r="G23" s="379">
        <v>0.41471999999999998</v>
      </c>
      <c r="H23" s="380">
        <v>3.38808</v>
      </c>
      <c r="I23" s="381">
        <v>49.942590000000003</v>
      </c>
      <c r="J23" s="378">
        <v>13.074020000000001</v>
      </c>
      <c r="K23" s="379">
        <v>31.18948</v>
      </c>
      <c r="L23" s="379">
        <v>1.8497600000000001</v>
      </c>
      <c r="M23" s="379">
        <v>0.40544000000000002</v>
      </c>
      <c r="N23" s="380">
        <v>2.7862300000000002</v>
      </c>
      <c r="O23" s="381">
        <v>49.304930000000006</v>
      </c>
      <c r="P23" s="382">
        <v>100</v>
      </c>
      <c r="Q23" s="382">
        <v>100</v>
      </c>
      <c r="R23" s="382">
        <v>100</v>
      </c>
      <c r="S23" s="382">
        <v>100</v>
      </c>
      <c r="T23" s="383">
        <v>100</v>
      </c>
      <c r="U23" s="384">
        <v>100</v>
      </c>
      <c r="V23" s="382">
        <f t="shared" si="2"/>
        <v>99.166784866659029</v>
      </c>
      <c r="W23" s="382">
        <f t="shared" si="3"/>
        <v>100.75475257657359</v>
      </c>
      <c r="X23" s="382">
        <f t="shared" si="7"/>
        <v>92.484300627974875</v>
      </c>
      <c r="Y23" s="382">
        <f t="shared" si="7"/>
        <v>97.762345679012356</v>
      </c>
      <c r="Z23" s="385">
        <f t="shared" si="5"/>
        <v>82.236251800429756</v>
      </c>
      <c r="AA23" s="384">
        <f t="shared" si="6"/>
        <v>98.723213994308267</v>
      </c>
    </row>
    <row r="24" spans="2:27" x14ac:dyDescent="0.25">
      <c r="B24" s="157">
        <v>915</v>
      </c>
      <c r="C24" s="158" t="s">
        <v>19</v>
      </c>
      <c r="D24" s="378">
        <v>18.08201</v>
      </c>
      <c r="E24" s="379">
        <v>38.76549</v>
      </c>
      <c r="F24" s="379">
        <v>2.1914699999999998</v>
      </c>
      <c r="G24" s="379">
        <v>2.4941499999999999</v>
      </c>
      <c r="H24" s="380">
        <v>3.7032799999999999</v>
      </c>
      <c r="I24" s="381">
        <v>65.236400000000003</v>
      </c>
      <c r="J24" s="378">
        <v>17.017140000000001</v>
      </c>
      <c r="K24" s="379">
        <v>40.357410000000002</v>
      </c>
      <c r="L24" s="379">
        <v>2.6727300000000001</v>
      </c>
      <c r="M24" s="379">
        <v>2.8801700000000001</v>
      </c>
      <c r="N24" s="380">
        <v>4.7625900000000003</v>
      </c>
      <c r="O24" s="381">
        <v>67.690039999999996</v>
      </c>
      <c r="P24" s="382">
        <v>100</v>
      </c>
      <c r="Q24" s="382">
        <v>100</v>
      </c>
      <c r="R24" s="382">
        <v>100</v>
      </c>
      <c r="S24" s="382">
        <v>100</v>
      </c>
      <c r="T24" s="383">
        <v>100</v>
      </c>
      <c r="U24" s="384">
        <v>100</v>
      </c>
      <c r="V24" s="382">
        <f t="shared" si="2"/>
        <v>94.110887008689858</v>
      </c>
      <c r="W24" s="382">
        <f t="shared" si="3"/>
        <v>104.1065390892776</v>
      </c>
      <c r="X24" s="382">
        <f t="shared" si="7"/>
        <v>121.96060178784106</v>
      </c>
      <c r="Y24" s="382">
        <f t="shared" si="4"/>
        <v>115.47701621795001</v>
      </c>
      <c r="Z24" s="385">
        <f t="shared" si="5"/>
        <v>128.60464237108727</v>
      </c>
      <c r="AA24" s="384">
        <f t="shared" si="6"/>
        <v>103.7611517496367</v>
      </c>
    </row>
    <row r="25" spans="2:27" x14ac:dyDescent="0.25">
      <c r="B25" s="157">
        <v>916</v>
      </c>
      <c r="C25" s="158" t="s">
        <v>20</v>
      </c>
      <c r="D25" s="378">
        <v>11.30261</v>
      </c>
      <c r="E25" s="379">
        <v>23.35397</v>
      </c>
      <c r="F25" s="379">
        <v>2.64472</v>
      </c>
      <c r="G25" s="379">
        <v>2.2024699999999999</v>
      </c>
      <c r="H25" s="380">
        <v>2.9329800000000001</v>
      </c>
      <c r="I25" s="381">
        <v>42.436749999999996</v>
      </c>
      <c r="J25" s="378">
        <v>11.642580000000001</v>
      </c>
      <c r="K25" s="379">
        <v>24.007529999999999</v>
      </c>
      <c r="L25" s="379">
        <v>1.1667400000000001</v>
      </c>
      <c r="M25" s="379">
        <v>2.0000599999999999</v>
      </c>
      <c r="N25" s="380">
        <v>3.1427700000000001</v>
      </c>
      <c r="O25" s="381">
        <v>41.959679999999992</v>
      </c>
      <c r="P25" s="382">
        <v>100</v>
      </c>
      <c r="Q25" s="382">
        <v>100</v>
      </c>
      <c r="R25" s="382">
        <v>100</v>
      </c>
      <c r="S25" s="382">
        <v>100</v>
      </c>
      <c r="T25" s="383">
        <v>100</v>
      </c>
      <c r="U25" s="384">
        <v>100</v>
      </c>
      <c r="V25" s="382">
        <f t="shared" si="2"/>
        <v>103.00788932821712</v>
      </c>
      <c r="W25" s="382">
        <f t="shared" si="3"/>
        <v>102.79849635843497</v>
      </c>
      <c r="X25" s="382">
        <f t="shared" si="7"/>
        <v>44.115823225142933</v>
      </c>
      <c r="Y25" s="382">
        <f t="shared" si="4"/>
        <v>90.80986347146613</v>
      </c>
      <c r="Z25" s="385">
        <f t="shared" si="5"/>
        <v>107.1527934046601</v>
      </c>
      <c r="AA25" s="384">
        <f t="shared" si="6"/>
        <v>98.875809292653173</v>
      </c>
    </row>
    <row r="26" spans="2:27" x14ac:dyDescent="0.25">
      <c r="B26" s="157">
        <v>917</v>
      </c>
      <c r="C26" s="158" t="s">
        <v>21</v>
      </c>
      <c r="D26" s="378">
        <v>17.955860000000001</v>
      </c>
      <c r="E26" s="379">
        <v>39.901119999999999</v>
      </c>
      <c r="F26" s="379">
        <v>3.6667999999999998</v>
      </c>
      <c r="G26" s="379">
        <v>0.56762999999999997</v>
      </c>
      <c r="H26" s="380">
        <v>1.3244</v>
      </c>
      <c r="I26" s="381">
        <v>63.41581</v>
      </c>
      <c r="J26" s="378">
        <v>19.3736</v>
      </c>
      <c r="K26" s="379">
        <v>42.450650000000003</v>
      </c>
      <c r="L26" s="379">
        <v>2.16675</v>
      </c>
      <c r="M26" s="379">
        <v>0.56762999999999997</v>
      </c>
      <c r="N26" s="380">
        <v>1.8334299999999999</v>
      </c>
      <c r="O26" s="381">
        <v>66.392060000000015</v>
      </c>
      <c r="P26" s="382">
        <v>100</v>
      </c>
      <c r="Q26" s="382">
        <v>100</v>
      </c>
      <c r="R26" s="382">
        <v>100</v>
      </c>
      <c r="S26" s="382">
        <v>100</v>
      </c>
      <c r="T26" s="383">
        <v>100</v>
      </c>
      <c r="U26" s="384">
        <v>100</v>
      </c>
      <c r="V26" s="382">
        <f t="shared" si="2"/>
        <v>107.89569533288852</v>
      </c>
      <c r="W26" s="382">
        <f t="shared" si="3"/>
        <v>106.38962014098854</v>
      </c>
      <c r="X26" s="382">
        <f t="shared" si="7"/>
        <v>59.091033053343516</v>
      </c>
      <c r="Y26" s="382">
        <f t="shared" si="4"/>
        <v>100</v>
      </c>
      <c r="Z26" s="385">
        <f t="shared" si="5"/>
        <v>138.43476291150708</v>
      </c>
      <c r="AA26" s="384">
        <f t="shared" si="6"/>
        <v>104.69323028437233</v>
      </c>
    </row>
    <row r="27" spans="2:27" x14ac:dyDescent="0.25">
      <c r="B27" s="157">
        <v>918</v>
      </c>
      <c r="C27" s="158" t="s">
        <v>22</v>
      </c>
      <c r="D27" s="378">
        <v>13.022449999999999</v>
      </c>
      <c r="E27" s="379">
        <v>22.477029999999999</v>
      </c>
      <c r="F27" s="379">
        <v>3.5573100000000002</v>
      </c>
      <c r="G27" s="379">
        <v>2.6716799999999998</v>
      </c>
      <c r="H27" s="380">
        <v>4.0199299999999996</v>
      </c>
      <c r="I27" s="381">
        <v>45.748400000000004</v>
      </c>
      <c r="J27" s="378">
        <v>11.758900000000001</v>
      </c>
      <c r="K27" s="379">
        <v>21.23272</v>
      </c>
      <c r="L27" s="379">
        <v>2.8871899999999999</v>
      </c>
      <c r="M27" s="379">
        <v>2.3498100000000002</v>
      </c>
      <c r="N27" s="380">
        <v>4.1000699999999997</v>
      </c>
      <c r="O27" s="381">
        <v>42.328689999999995</v>
      </c>
      <c r="P27" s="382">
        <v>100</v>
      </c>
      <c r="Q27" s="382">
        <v>100</v>
      </c>
      <c r="R27" s="382">
        <v>100</v>
      </c>
      <c r="S27" s="382">
        <v>100</v>
      </c>
      <c r="T27" s="383">
        <v>100</v>
      </c>
      <c r="U27" s="384">
        <v>100</v>
      </c>
      <c r="V27" s="382">
        <f t="shared" si="2"/>
        <v>90.297140707009831</v>
      </c>
      <c r="W27" s="382">
        <f t="shared" si="3"/>
        <v>94.464081775928577</v>
      </c>
      <c r="X27" s="382">
        <f t="shared" si="7"/>
        <v>81.162170291596738</v>
      </c>
      <c r="Y27" s="382">
        <f t="shared" si="4"/>
        <v>87.952524254401737</v>
      </c>
      <c r="Z27" s="385">
        <f t="shared" si="5"/>
        <v>101.9935670521626</v>
      </c>
      <c r="AA27" s="384">
        <f t="shared" si="6"/>
        <v>92.524962621643581</v>
      </c>
    </row>
    <row r="28" spans="2:27" x14ac:dyDescent="0.25">
      <c r="B28" s="157">
        <v>919</v>
      </c>
      <c r="C28" s="158" t="s">
        <v>23</v>
      </c>
      <c r="D28" s="378">
        <v>12.61984</v>
      </c>
      <c r="E28" s="379">
        <v>22.789370000000002</v>
      </c>
      <c r="F28" s="379">
        <v>2.0000599999999999</v>
      </c>
      <c r="G28" s="379">
        <v>3.0271699999999999</v>
      </c>
      <c r="H28" s="380">
        <v>2.1278800000000002</v>
      </c>
      <c r="I28" s="381">
        <v>42.564319999999995</v>
      </c>
      <c r="J28" s="378">
        <v>13.130240000000001</v>
      </c>
      <c r="K28" s="379">
        <v>21.733149999999998</v>
      </c>
      <c r="L28" s="379">
        <v>1.26068</v>
      </c>
      <c r="M28" s="379">
        <v>3.0271699999999999</v>
      </c>
      <c r="N28" s="380">
        <v>2.8449499999999999</v>
      </c>
      <c r="O28" s="381">
        <v>41.996189999999991</v>
      </c>
      <c r="P28" s="382">
        <v>100</v>
      </c>
      <c r="Q28" s="382">
        <v>100</v>
      </c>
      <c r="R28" s="382">
        <v>100</v>
      </c>
      <c r="S28" s="382">
        <v>100</v>
      </c>
      <c r="T28" s="383">
        <v>100</v>
      </c>
      <c r="U28" s="384">
        <v>100</v>
      </c>
      <c r="V28" s="382">
        <f t="shared" si="2"/>
        <v>104.04442528589904</v>
      </c>
      <c r="W28" s="382">
        <f t="shared" si="3"/>
        <v>95.365295310927849</v>
      </c>
      <c r="X28" s="382">
        <f t="shared" si="7"/>
        <v>63.032109036728897</v>
      </c>
      <c r="Y28" s="382">
        <f>M28*100/G28</f>
        <v>100</v>
      </c>
      <c r="Z28" s="385">
        <f t="shared" si="5"/>
        <v>133.69879880444384</v>
      </c>
      <c r="AA28" s="384">
        <f t="shared" si="6"/>
        <v>98.665243565502735</v>
      </c>
    </row>
    <row r="29" spans="2:27" x14ac:dyDescent="0.25">
      <c r="B29" s="157">
        <v>920</v>
      </c>
      <c r="C29" s="158" t="s">
        <v>24</v>
      </c>
      <c r="D29" s="378">
        <v>14.61195</v>
      </c>
      <c r="E29" s="379">
        <v>25.48075</v>
      </c>
      <c r="F29" s="379">
        <v>3.1668400000000001</v>
      </c>
      <c r="G29" s="379">
        <v>0.83886000000000005</v>
      </c>
      <c r="H29" s="380">
        <v>2.5551699999999999</v>
      </c>
      <c r="I29" s="381">
        <v>46.653569999999995</v>
      </c>
      <c r="J29" s="378">
        <v>14.293229999999999</v>
      </c>
      <c r="K29" s="379">
        <v>25.938649999999999</v>
      </c>
      <c r="L29" s="379">
        <v>3.6501600000000001</v>
      </c>
      <c r="M29" s="379">
        <v>0.83787999999999996</v>
      </c>
      <c r="N29" s="380">
        <v>3.1433200000000001</v>
      </c>
      <c r="O29" s="381">
        <v>47.863239999999998</v>
      </c>
      <c r="P29" s="382">
        <v>100</v>
      </c>
      <c r="Q29" s="382">
        <v>100</v>
      </c>
      <c r="R29" s="382">
        <v>100</v>
      </c>
      <c r="S29" s="382">
        <v>100</v>
      </c>
      <c r="T29" s="383">
        <v>100</v>
      </c>
      <c r="U29" s="384">
        <v>100</v>
      </c>
      <c r="V29" s="382">
        <f t="shared" si="2"/>
        <v>97.818771621857437</v>
      </c>
      <c r="W29" s="382">
        <f t="shared" si="3"/>
        <v>101.79704286569272</v>
      </c>
      <c r="X29" s="382">
        <f t="shared" si="7"/>
        <v>115.26190145381516</v>
      </c>
      <c r="Y29" s="382">
        <f t="shared" si="7"/>
        <v>99.88317478482702</v>
      </c>
      <c r="Z29" s="385">
        <f t="shared" si="5"/>
        <v>123.01803793876728</v>
      </c>
      <c r="AA29" s="384">
        <f t="shared" si="6"/>
        <v>102.59287767259826</v>
      </c>
    </row>
    <row r="30" spans="2:27" x14ac:dyDescent="0.25">
      <c r="B30" s="157">
        <v>921</v>
      </c>
      <c r="C30" s="158" t="s">
        <v>25</v>
      </c>
      <c r="D30" s="378">
        <v>32.159059999999997</v>
      </c>
      <c r="E30" s="379">
        <v>55.855710000000002</v>
      </c>
      <c r="F30" s="379">
        <v>3.1921300000000001</v>
      </c>
      <c r="G30" s="379">
        <v>3.57742</v>
      </c>
      <c r="H30" s="380">
        <v>7.1858399999999998</v>
      </c>
      <c r="I30" s="381">
        <v>101.97016000000001</v>
      </c>
      <c r="J30" s="378">
        <v>32.929659999999998</v>
      </c>
      <c r="K30" s="379">
        <v>57.232439999999997</v>
      </c>
      <c r="L30" s="379">
        <v>3.33873</v>
      </c>
      <c r="M30" s="379">
        <v>3.3174899999999998</v>
      </c>
      <c r="N30" s="380">
        <v>6.9831899999999996</v>
      </c>
      <c r="O30" s="381">
        <v>103.80150999999999</v>
      </c>
      <c r="P30" s="382">
        <v>100</v>
      </c>
      <c r="Q30" s="382">
        <v>100</v>
      </c>
      <c r="R30" s="382">
        <v>100</v>
      </c>
      <c r="S30" s="382">
        <v>100</v>
      </c>
      <c r="T30" s="383">
        <v>100</v>
      </c>
      <c r="U30" s="384">
        <v>100</v>
      </c>
      <c r="V30" s="382">
        <f t="shared" si="2"/>
        <v>102.39621431720953</v>
      </c>
      <c r="W30" s="382">
        <f t="shared" si="3"/>
        <v>102.46479724275279</v>
      </c>
      <c r="X30" s="382">
        <f t="shared" si="7"/>
        <v>104.59254478984251</v>
      </c>
      <c r="Y30" s="382">
        <f t="shared" si="4"/>
        <v>92.734149191316632</v>
      </c>
      <c r="Z30" s="385">
        <f t="shared" si="5"/>
        <v>97.179870411809887</v>
      </c>
      <c r="AA30" s="384">
        <f t="shared" si="6"/>
        <v>101.79596658473419</v>
      </c>
    </row>
    <row r="31" spans="2:27" x14ac:dyDescent="0.25">
      <c r="B31" s="157">
        <v>922</v>
      </c>
      <c r="C31" s="158" t="s">
        <v>26</v>
      </c>
      <c r="D31" s="378">
        <v>24.929729999999999</v>
      </c>
      <c r="E31" s="379">
        <v>45.596409999999999</v>
      </c>
      <c r="F31" s="379">
        <v>2.64337</v>
      </c>
      <c r="G31" s="379">
        <v>4.7111999999999998</v>
      </c>
      <c r="H31" s="380">
        <v>5.6536200000000001</v>
      </c>
      <c r="I31" s="381">
        <v>83.534330000000011</v>
      </c>
      <c r="J31" s="378">
        <v>23.954360000000001</v>
      </c>
      <c r="K31" s="379">
        <v>42.28933</v>
      </c>
      <c r="L31" s="379">
        <v>3.2770299999999999</v>
      </c>
      <c r="M31" s="379">
        <v>2.9931299999999998</v>
      </c>
      <c r="N31" s="380">
        <v>4.9725799999999998</v>
      </c>
      <c r="O31" s="381">
        <v>77.486429999999984</v>
      </c>
      <c r="P31" s="382">
        <v>100</v>
      </c>
      <c r="Q31" s="382">
        <v>100</v>
      </c>
      <c r="R31" s="382">
        <v>100</v>
      </c>
      <c r="S31" s="382">
        <v>100</v>
      </c>
      <c r="T31" s="383">
        <v>100</v>
      </c>
      <c r="U31" s="384">
        <v>100</v>
      </c>
      <c r="V31" s="382">
        <f t="shared" si="2"/>
        <v>96.08752280911186</v>
      </c>
      <c r="W31" s="382">
        <f t="shared" si="3"/>
        <v>92.747060569022864</v>
      </c>
      <c r="X31" s="382">
        <f t="shared" si="7"/>
        <v>123.97167252408856</v>
      </c>
      <c r="Y31" s="382">
        <f t="shared" si="4"/>
        <v>63.532221090168107</v>
      </c>
      <c r="Z31" s="385">
        <f t="shared" si="5"/>
        <v>87.953912714331693</v>
      </c>
      <c r="AA31" s="384">
        <f t="shared" si="6"/>
        <v>92.759982632290189</v>
      </c>
    </row>
    <row r="32" spans="2:27" x14ac:dyDescent="0.25">
      <c r="B32" s="157">
        <v>923</v>
      </c>
      <c r="C32" s="158" t="s">
        <v>27</v>
      </c>
      <c r="D32" s="378">
        <v>59.59901</v>
      </c>
      <c r="E32" s="379">
        <v>113.50507</v>
      </c>
      <c r="F32" s="379">
        <v>5.9336399999999996</v>
      </c>
      <c r="G32" s="379">
        <v>0</v>
      </c>
      <c r="H32" s="380">
        <v>10.475669999999999</v>
      </c>
      <c r="I32" s="381">
        <v>189.51339000000002</v>
      </c>
      <c r="J32" s="378">
        <v>60.185989999999997</v>
      </c>
      <c r="K32" s="379">
        <v>117.0377</v>
      </c>
      <c r="L32" s="379">
        <v>6.13354</v>
      </c>
      <c r="M32" s="379">
        <v>0.27875</v>
      </c>
      <c r="N32" s="380">
        <v>7.8333899999999996</v>
      </c>
      <c r="O32" s="381">
        <v>191.46937000000003</v>
      </c>
      <c r="P32" s="382">
        <v>100</v>
      </c>
      <c r="Q32" s="382">
        <v>100</v>
      </c>
      <c r="R32" s="382">
        <v>100</v>
      </c>
      <c r="S32" s="382">
        <v>100</v>
      </c>
      <c r="T32" s="383">
        <v>100</v>
      </c>
      <c r="U32" s="384">
        <v>100</v>
      </c>
      <c r="V32" s="382">
        <f t="shared" si="2"/>
        <v>100.98488213143136</v>
      </c>
      <c r="W32" s="382">
        <f t="shared" si="3"/>
        <v>103.1123103135393</v>
      </c>
      <c r="X32" s="382">
        <f t="shared" si="7"/>
        <v>103.3689269992787</v>
      </c>
      <c r="Y32" s="382" t="s">
        <v>148</v>
      </c>
      <c r="Z32" s="385">
        <f t="shared" si="5"/>
        <v>74.776983238303615</v>
      </c>
      <c r="AA32" s="384">
        <f t="shared" si="6"/>
        <v>101.03210649126164</v>
      </c>
    </row>
    <row r="33" spans="1:28" ht="15.75" thickBot="1" x14ac:dyDescent="0.3">
      <c r="B33" s="164">
        <v>924</v>
      </c>
      <c r="C33" s="165" t="s">
        <v>28</v>
      </c>
      <c r="D33" s="386">
        <v>2.7352799999999999</v>
      </c>
      <c r="E33" s="387">
        <v>6.56717</v>
      </c>
      <c r="F33" s="387">
        <v>0.82035000000000002</v>
      </c>
      <c r="G33" s="387">
        <v>1.8880000000000001E-2</v>
      </c>
      <c r="H33" s="388">
        <v>1.21275</v>
      </c>
      <c r="I33" s="389">
        <v>11.354429999999999</v>
      </c>
      <c r="J33" s="386">
        <v>3.1343299999999998</v>
      </c>
      <c r="K33" s="387">
        <v>5.4769699999999997</v>
      </c>
      <c r="L33" s="387">
        <v>0.63338000000000005</v>
      </c>
      <c r="M33" s="387">
        <v>0.33905999999999997</v>
      </c>
      <c r="N33" s="388">
        <v>1.9859</v>
      </c>
      <c r="O33" s="389">
        <v>11.56964</v>
      </c>
      <c r="P33" s="390">
        <v>100</v>
      </c>
      <c r="Q33" s="390">
        <v>100</v>
      </c>
      <c r="R33" s="390">
        <v>100</v>
      </c>
      <c r="S33" s="390">
        <v>100</v>
      </c>
      <c r="T33" s="391">
        <v>100</v>
      </c>
      <c r="U33" s="392">
        <v>100</v>
      </c>
      <c r="V33" s="390">
        <f t="shared" si="2"/>
        <v>114.58900002924746</v>
      </c>
      <c r="W33" s="390">
        <f t="shared" si="3"/>
        <v>83.399241987035509</v>
      </c>
      <c r="X33" s="390">
        <f t="shared" si="7"/>
        <v>77.208508563418064</v>
      </c>
      <c r="Y33" s="390" t="s">
        <v>148</v>
      </c>
      <c r="Z33" s="393">
        <f t="shared" si="5"/>
        <v>163.75180375180375</v>
      </c>
      <c r="AA33" s="392">
        <f t="shared" si="6"/>
        <v>101.89538356394817</v>
      </c>
    </row>
    <row r="34" spans="1:28" ht="17.25" customHeight="1" x14ac:dyDescent="0.25">
      <c r="B34" s="57" t="s">
        <v>121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</row>
    <row r="35" spans="1:28" ht="10.5" customHeight="1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x14ac:dyDescent="0.25">
      <c r="J36" s="43"/>
      <c r="K36" s="43"/>
    </row>
    <row r="37" spans="1:28" x14ac:dyDescent="0.25">
      <c r="I37" s="44"/>
      <c r="P37" s="24"/>
    </row>
  </sheetData>
  <sheetProtection autoFilter="0"/>
  <mergeCells count="9">
    <mergeCell ref="D5:I5"/>
    <mergeCell ref="J5:O5"/>
    <mergeCell ref="P5:U5"/>
    <mergeCell ref="V5:AA5"/>
    <mergeCell ref="B8:C8"/>
    <mergeCell ref="P6:U6"/>
    <mergeCell ref="V6:AA6"/>
    <mergeCell ref="D6:I6"/>
    <mergeCell ref="J6:O6"/>
  </mergeCells>
  <pageMargins left="0.19685039370078741" right="0.19685039370078741" top="0.74803149606299213" bottom="0.74803149606299213" header="0.31496062992125984" footer="0.31496062992125984"/>
  <pageSetup paperSize="9" scale="80" orientation="landscape" r:id="rId1"/>
  <ignoredErrors>
    <ignoredError sqref="J5" formula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25">
    <tabColor rgb="FF00B050"/>
  </sheetPr>
  <dimension ref="B1:O137"/>
  <sheetViews>
    <sheetView topLeftCell="A22" workbookViewId="0">
      <selection activeCell="O46" sqref="O46"/>
    </sheetView>
  </sheetViews>
  <sheetFormatPr defaultColWidth="8.85546875" defaultRowHeight="15" x14ac:dyDescent="0.25"/>
  <cols>
    <col min="1" max="1" width="2.7109375" style="23" customWidth="1"/>
    <col min="2" max="2" width="5.140625" style="23" customWidth="1"/>
    <col min="3" max="3" width="21.42578125" style="23" customWidth="1"/>
    <col min="4" max="4" width="14.85546875" style="23" customWidth="1"/>
    <col min="5" max="14" width="10.85546875" style="23" customWidth="1"/>
    <col min="15" max="15" width="5.140625" style="23" customWidth="1"/>
    <col min="16" max="16384" width="8.85546875" style="23"/>
  </cols>
  <sheetData>
    <row r="1" spans="2:15" ht="15" customHeight="1" thickBot="1" x14ac:dyDescent="0.3">
      <c r="D1" s="30"/>
    </row>
    <row r="2" spans="2:15" ht="15.75" x14ac:dyDescent="0.25">
      <c r="B2" s="139" t="s">
        <v>188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</row>
    <row r="3" spans="2:15" x14ac:dyDescent="0.25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</row>
    <row r="4" spans="2:15" x14ac:dyDescent="0.25">
      <c r="B4" s="141"/>
      <c r="C4" s="142"/>
      <c r="D4" s="142"/>
      <c r="E4" s="470" t="s">
        <v>55</v>
      </c>
      <c r="F4" s="470"/>
      <c r="G4" s="470" t="s">
        <v>56</v>
      </c>
      <c r="H4" s="470"/>
      <c r="I4" s="470" t="s">
        <v>58</v>
      </c>
      <c r="J4" s="470"/>
      <c r="K4" s="470" t="s">
        <v>59</v>
      </c>
      <c r="L4" s="470"/>
      <c r="M4" s="470" t="s">
        <v>60</v>
      </c>
      <c r="N4" s="471"/>
    </row>
    <row r="5" spans="2:15" x14ac:dyDescent="0.25">
      <c r="B5" s="239"/>
      <c r="C5" s="240"/>
      <c r="D5" s="240"/>
      <c r="E5" s="394" t="s">
        <v>57</v>
      </c>
      <c r="F5" s="394" t="s">
        <v>226</v>
      </c>
      <c r="G5" s="394" t="str">
        <f>E5</f>
        <v>Årsværk</v>
      </c>
      <c r="H5" s="394" t="str">
        <f>F5</f>
        <v>Pct.</v>
      </c>
      <c r="I5" s="394" t="str">
        <f t="shared" ref="I5:N5" si="0">G5</f>
        <v>Årsværk</v>
      </c>
      <c r="J5" s="394" t="str">
        <f t="shared" si="0"/>
        <v>Pct.</v>
      </c>
      <c r="K5" s="394" t="str">
        <f t="shared" si="0"/>
        <v>Årsværk</v>
      </c>
      <c r="L5" s="394" t="str">
        <f t="shared" si="0"/>
        <v>Pct.</v>
      </c>
      <c r="M5" s="394" t="str">
        <f t="shared" si="0"/>
        <v>Årsværk</v>
      </c>
      <c r="N5" s="394" t="str">
        <f t="shared" si="0"/>
        <v>Pct.</v>
      </c>
    </row>
    <row r="6" spans="2:15" ht="15.75" thickBot="1" x14ac:dyDescent="0.3">
      <c r="B6" s="135"/>
      <c r="C6" s="136"/>
      <c r="D6" s="136"/>
      <c r="E6" s="137"/>
      <c r="F6" s="137"/>
      <c r="G6" s="137"/>
      <c r="H6" s="137"/>
      <c r="I6" s="137"/>
      <c r="J6" s="137"/>
      <c r="K6" s="137"/>
      <c r="L6" s="137"/>
      <c r="M6" s="137"/>
      <c r="N6" s="138"/>
    </row>
    <row r="7" spans="2:15" x14ac:dyDescent="0.25">
      <c r="B7" s="502" t="s">
        <v>107</v>
      </c>
      <c r="C7" s="503"/>
      <c r="D7" s="395" t="s">
        <v>50</v>
      </c>
      <c r="E7" s="396">
        <v>184.61616175818293</v>
      </c>
      <c r="F7" s="397">
        <v>0.43851204311640885</v>
      </c>
      <c r="G7" s="398">
        <v>145.1230421356768</v>
      </c>
      <c r="H7" s="397">
        <v>0.34470547488437114</v>
      </c>
      <c r="I7" s="398">
        <v>30.354284804515419</v>
      </c>
      <c r="J7" s="397">
        <v>7.2099426833498417E-2</v>
      </c>
      <c r="K7" s="398">
        <v>32.038816733454155</v>
      </c>
      <c r="L7" s="397">
        <v>7.6100634153696695E-2</v>
      </c>
      <c r="M7" s="398">
        <v>0.36120119132989037</v>
      </c>
      <c r="N7" s="397">
        <v>8.5794803053926348E-4</v>
      </c>
    </row>
    <row r="8" spans="2:15" x14ac:dyDescent="0.25">
      <c r="B8" s="504"/>
      <c r="C8" s="505"/>
      <c r="D8" s="158" t="s">
        <v>51</v>
      </c>
      <c r="E8" s="399">
        <v>253.71368115244866</v>
      </c>
      <c r="F8" s="400">
        <v>0.30513251291764054</v>
      </c>
      <c r="G8" s="401">
        <v>139.83555621197286</v>
      </c>
      <c r="H8" s="400">
        <v>0.16817530086821436</v>
      </c>
      <c r="I8" s="401">
        <v>168.2530226945851</v>
      </c>
      <c r="J8" s="400">
        <v>0.2023519874355505</v>
      </c>
      <c r="K8" s="401">
        <v>145.62099540224548</v>
      </c>
      <c r="L8" s="400">
        <v>0.17513324491932511</v>
      </c>
      <c r="M8" s="401">
        <v>21.558579403132168</v>
      </c>
      <c r="N8" s="400">
        <v>2.5927744528130337E-2</v>
      </c>
    </row>
    <row r="9" spans="2:15" x14ac:dyDescent="0.25">
      <c r="B9" s="504"/>
      <c r="C9" s="505"/>
      <c r="D9" s="158" t="s">
        <v>52</v>
      </c>
      <c r="E9" s="399">
        <v>17.198207521094982</v>
      </c>
      <c r="F9" s="400">
        <v>0.24702632643040615</v>
      </c>
      <c r="G9" s="401">
        <v>10.452270084255721</v>
      </c>
      <c r="H9" s="400">
        <v>0.1501311039888959</v>
      </c>
      <c r="I9" s="401">
        <v>17.810652989072008</v>
      </c>
      <c r="J9" s="400">
        <v>0.25582318237645435</v>
      </c>
      <c r="K9" s="401">
        <v>16.925573036051993</v>
      </c>
      <c r="L9" s="400">
        <v>0.24311034302249532</v>
      </c>
      <c r="M9" s="401">
        <v>0.50931611670374399</v>
      </c>
      <c r="N9" s="400">
        <v>7.315558272384161E-3</v>
      </c>
    </row>
    <row r="10" spans="2:15" x14ac:dyDescent="0.25">
      <c r="B10" s="504"/>
      <c r="C10" s="505"/>
      <c r="D10" s="158" t="s">
        <v>53</v>
      </c>
      <c r="E10" s="399">
        <v>5.8650153652574275</v>
      </c>
      <c r="F10" s="400">
        <v>0.15094715204153694</v>
      </c>
      <c r="G10" s="401">
        <v>3.5636532247435109</v>
      </c>
      <c r="H10" s="400">
        <v>9.1717288299902278E-2</v>
      </c>
      <c r="I10" s="401">
        <v>9.5306094564868324</v>
      </c>
      <c r="J10" s="400">
        <v>0.24528807941386932</v>
      </c>
      <c r="K10" s="401">
        <v>3.918130784078401</v>
      </c>
      <c r="L10" s="400">
        <v>0.10084043201086305</v>
      </c>
      <c r="M10" s="401">
        <v>1.9315475040874115</v>
      </c>
      <c r="N10" s="400">
        <v>4.9711991634677745E-2</v>
      </c>
      <c r="O10" s="51"/>
    </row>
    <row r="11" spans="2:15" ht="15.75" thickBot="1" x14ac:dyDescent="0.3">
      <c r="B11" s="506"/>
      <c r="C11" s="507"/>
      <c r="D11" s="402" t="s">
        <v>54</v>
      </c>
      <c r="E11" s="403">
        <v>10.704342026582884</v>
      </c>
      <c r="F11" s="404">
        <v>0.11004518891086382</v>
      </c>
      <c r="G11" s="405">
        <v>1.4917204267759621</v>
      </c>
      <c r="H11" s="404">
        <v>1.5335520460677807E-2</v>
      </c>
      <c r="I11" s="405">
        <v>4.8680012325493811</v>
      </c>
      <c r="J11" s="404">
        <v>5.004512317747984E-2</v>
      </c>
      <c r="K11" s="405">
        <v>1.6412858831502384</v>
      </c>
      <c r="L11" s="404">
        <v>1.6873116966878099E-2</v>
      </c>
      <c r="M11" s="405">
        <v>2.0922012469111118</v>
      </c>
      <c r="N11" s="404">
        <v>2.1508718694163018E-2</v>
      </c>
    </row>
    <row r="12" spans="2:15" ht="14.25" customHeight="1" thickBot="1" x14ac:dyDescent="0.3">
      <c r="B12" s="286" t="s">
        <v>29</v>
      </c>
      <c r="C12" s="287" t="s">
        <v>0</v>
      </c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8"/>
    </row>
    <row r="13" spans="2:15" x14ac:dyDescent="0.25">
      <c r="B13" s="221">
        <v>901</v>
      </c>
      <c r="C13" s="229" t="s">
        <v>5</v>
      </c>
      <c r="D13" s="395" t="s">
        <v>50</v>
      </c>
      <c r="E13" s="396">
        <v>5.3518451063273025</v>
      </c>
      <c r="F13" s="397">
        <v>0.40975987975797301</v>
      </c>
      <c r="G13" s="398">
        <v>4.9429317117381055</v>
      </c>
      <c r="H13" s="397">
        <v>0.37845174208407101</v>
      </c>
      <c r="I13" s="398">
        <v>0.72579201436769836</v>
      </c>
      <c r="J13" s="397">
        <v>5.5569704023197303E-2</v>
      </c>
      <c r="K13" s="398">
        <v>1.0549764142707356</v>
      </c>
      <c r="L13" s="397">
        <v>8.0773452906549192E-2</v>
      </c>
      <c r="M13" s="398">
        <v>5.7535299449395375E-3</v>
      </c>
      <c r="N13" s="397">
        <v>4.4051456863634806E-4</v>
      </c>
    </row>
    <row r="14" spans="2:15" x14ac:dyDescent="0.25">
      <c r="B14" s="209">
        <v>901</v>
      </c>
      <c r="C14" s="406" t="s">
        <v>5</v>
      </c>
      <c r="D14" s="158" t="s">
        <v>51</v>
      </c>
      <c r="E14" s="399">
        <v>6.8976010762728608</v>
      </c>
      <c r="F14" s="400">
        <v>0.25101829054128394</v>
      </c>
      <c r="G14" s="401">
        <v>3.7632567020060566</v>
      </c>
      <c r="H14" s="400">
        <v>0.13695287010075</v>
      </c>
      <c r="I14" s="401">
        <v>6.6347177813588862</v>
      </c>
      <c r="J14" s="400">
        <v>0.24145141148123497</v>
      </c>
      <c r="K14" s="401">
        <v>5.6279749522965945</v>
      </c>
      <c r="L14" s="400">
        <v>0.20481391082390998</v>
      </c>
      <c r="M14" s="401">
        <v>0.74334085800487737</v>
      </c>
      <c r="N14" s="400">
        <v>2.7051745875495199E-2</v>
      </c>
    </row>
    <row r="15" spans="2:15" x14ac:dyDescent="0.25">
      <c r="B15" s="209">
        <v>901</v>
      </c>
      <c r="C15" s="406" t="s">
        <v>5</v>
      </c>
      <c r="D15" s="158" t="s">
        <v>52</v>
      </c>
      <c r="E15" s="399">
        <v>0.21584534396988714</v>
      </c>
      <c r="F15" s="400">
        <v>9.3095372074619001E-2</v>
      </c>
      <c r="G15" s="401">
        <v>0.44518103350322485</v>
      </c>
      <c r="H15" s="400">
        <v>0.19200920989209797</v>
      </c>
      <c r="I15" s="401">
        <v>0.425670188790638</v>
      </c>
      <c r="J15" s="400">
        <v>0.183594067296936</v>
      </c>
      <c r="K15" s="401">
        <v>0.52627516112551276</v>
      </c>
      <c r="L15" s="400">
        <v>0.226985586241994</v>
      </c>
      <c r="M15" s="401">
        <v>2.3226379223661688E-2</v>
      </c>
      <c r="N15" s="400">
        <v>1.00176745812717E-2</v>
      </c>
    </row>
    <row r="16" spans="2:15" x14ac:dyDescent="0.25">
      <c r="B16" s="209">
        <v>901</v>
      </c>
      <c r="C16" s="406" t="s">
        <v>5</v>
      </c>
      <c r="D16" s="158" t="s">
        <v>53</v>
      </c>
      <c r="E16" s="399">
        <v>0.72435457326084285</v>
      </c>
      <c r="F16" s="400">
        <v>0.68730863768938499</v>
      </c>
      <c r="G16" s="401">
        <v>7.9918780074823809E-2</v>
      </c>
      <c r="H16" s="400">
        <v>7.5831464156773706E-2</v>
      </c>
      <c r="I16" s="401">
        <v>0.13729970535988309</v>
      </c>
      <c r="J16" s="400">
        <v>0.13027773542070697</v>
      </c>
      <c r="K16" s="401">
        <v>0.11232694130445099</v>
      </c>
      <c r="L16" s="400">
        <v>0.10658216273313501</v>
      </c>
      <c r="M16" s="401">
        <v>0</v>
      </c>
      <c r="N16" s="400">
        <v>0</v>
      </c>
    </row>
    <row r="17" spans="2:14" ht="15.75" thickBot="1" x14ac:dyDescent="0.3">
      <c r="B17" s="218">
        <v>901</v>
      </c>
      <c r="C17" s="219" t="s">
        <v>5</v>
      </c>
      <c r="D17" s="165" t="s">
        <v>54</v>
      </c>
      <c r="E17" s="407">
        <v>0.34652012620388567</v>
      </c>
      <c r="F17" s="284">
        <v>0.11661768656194198</v>
      </c>
      <c r="G17" s="408">
        <v>3.8813177056537117E-3</v>
      </c>
      <c r="H17" s="284">
        <v>1.3062164573347799E-3</v>
      </c>
      <c r="I17" s="408">
        <v>0.53621550259505357</v>
      </c>
      <c r="J17" s="284">
        <v>0.18045766084735701</v>
      </c>
      <c r="K17" s="408">
        <v>5.5173155653710348E-4</v>
      </c>
      <c r="L17" s="284">
        <v>1.8567942483294298E-4</v>
      </c>
      <c r="M17" s="408">
        <v>4.4138524522968164E-4</v>
      </c>
      <c r="N17" s="284">
        <v>1.4854353986635402E-4</v>
      </c>
    </row>
    <row r="18" spans="2:14" x14ac:dyDescent="0.25">
      <c r="B18" s="221">
        <v>902</v>
      </c>
      <c r="C18" s="229" t="s">
        <v>6</v>
      </c>
      <c r="D18" s="395" t="s">
        <v>50</v>
      </c>
      <c r="E18" s="396">
        <v>7.1779294883592391</v>
      </c>
      <c r="F18" s="397">
        <v>0.34578916328891407</v>
      </c>
      <c r="G18" s="398">
        <v>8.9566698409415828</v>
      </c>
      <c r="H18" s="397">
        <v>0.43147809896669703</v>
      </c>
      <c r="I18" s="398">
        <v>1.4339289550145775</v>
      </c>
      <c r="J18" s="397">
        <v>6.9078011197289999E-2</v>
      </c>
      <c r="K18" s="398">
        <v>1.644327180166</v>
      </c>
      <c r="L18" s="397">
        <v>7.9213723222682608E-2</v>
      </c>
      <c r="M18" s="398">
        <v>2.6564421369986644E-4</v>
      </c>
      <c r="N18" s="397">
        <v>1.2797129107605001E-5</v>
      </c>
    </row>
    <row r="19" spans="2:14" x14ac:dyDescent="0.25">
      <c r="B19" s="209">
        <v>902</v>
      </c>
      <c r="C19" s="406" t="s">
        <v>6</v>
      </c>
      <c r="D19" s="158" t="s">
        <v>51</v>
      </c>
      <c r="E19" s="399">
        <v>11.114901589210771</v>
      </c>
      <c r="F19" s="400">
        <v>0.25739413375190112</v>
      </c>
      <c r="G19" s="401">
        <v>7.9387075605446267</v>
      </c>
      <c r="H19" s="400">
        <v>0.18384119186800152</v>
      </c>
      <c r="I19" s="401">
        <v>8.9390924134194343</v>
      </c>
      <c r="J19" s="400">
        <v>0.20700767611957446</v>
      </c>
      <c r="K19" s="401">
        <v>10.25818008876421</v>
      </c>
      <c r="L19" s="400">
        <v>0.23755454392700107</v>
      </c>
      <c r="M19" s="401">
        <v>0.87038549017451683</v>
      </c>
      <c r="N19" s="400">
        <v>2.0156014650742519E-2</v>
      </c>
    </row>
    <row r="20" spans="2:14" x14ac:dyDescent="0.25">
      <c r="B20" s="209">
        <v>902</v>
      </c>
      <c r="C20" s="406" t="s">
        <v>6</v>
      </c>
      <c r="D20" s="158" t="s">
        <v>52</v>
      </c>
      <c r="E20" s="399">
        <v>0.79697106407714746</v>
      </c>
      <c r="F20" s="400">
        <v>0.15866182980903099</v>
      </c>
      <c r="G20" s="401">
        <v>1.1914854773547205</v>
      </c>
      <c r="H20" s="400">
        <v>0.23720217025305598</v>
      </c>
      <c r="I20" s="401">
        <v>1.4540818392892569</v>
      </c>
      <c r="J20" s="400">
        <v>0.28948012758890102</v>
      </c>
      <c r="K20" s="401">
        <v>1.2745449084604681</v>
      </c>
      <c r="L20" s="400">
        <v>0.253737728338085</v>
      </c>
      <c r="M20" s="401">
        <v>1.0900400406165241E-2</v>
      </c>
      <c r="N20" s="400">
        <v>2.1700630701014596E-3</v>
      </c>
    </row>
    <row r="21" spans="2:14" x14ac:dyDescent="0.25">
      <c r="B21" s="209">
        <v>902</v>
      </c>
      <c r="C21" s="406" t="s">
        <v>6</v>
      </c>
      <c r="D21" s="158" t="s">
        <v>53</v>
      </c>
      <c r="E21" s="399">
        <v>2.9259836634850538E-2</v>
      </c>
      <c r="F21" s="400">
        <v>2.3031624686993699E-2</v>
      </c>
      <c r="G21" s="401">
        <v>0</v>
      </c>
      <c r="H21" s="400">
        <v>0</v>
      </c>
      <c r="I21" s="401">
        <v>8.2226008628860453E-2</v>
      </c>
      <c r="J21" s="400">
        <v>6.4723484067363904E-2</v>
      </c>
      <c r="K21" s="401">
        <v>0</v>
      </c>
      <c r="L21" s="400">
        <v>0</v>
      </c>
      <c r="M21" s="401">
        <v>0</v>
      </c>
      <c r="N21" s="400">
        <v>0</v>
      </c>
    </row>
    <row r="22" spans="2:14" ht="15.75" thickBot="1" x14ac:dyDescent="0.3">
      <c r="B22" s="218">
        <v>902</v>
      </c>
      <c r="C22" s="219" t="s">
        <v>6</v>
      </c>
      <c r="D22" s="165" t="s">
        <v>54</v>
      </c>
      <c r="E22" s="407">
        <v>1.0038712530331824</v>
      </c>
      <c r="F22" s="284">
        <v>0.29733673350685602</v>
      </c>
      <c r="G22" s="408">
        <v>0.29705081347374618</v>
      </c>
      <c r="H22" s="284">
        <v>8.79835121256516E-2</v>
      </c>
      <c r="I22" s="408">
        <v>1.1807598059717204</v>
      </c>
      <c r="J22" s="284">
        <v>0.34972937286831102</v>
      </c>
      <c r="K22" s="408">
        <v>0</v>
      </c>
      <c r="L22" s="284">
        <v>0</v>
      </c>
      <c r="M22" s="408">
        <v>0</v>
      </c>
      <c r="N22" s="284">
        <v>0</v>
      </c>
    </row>
    <row r="23" spans="2:14" x14ac:dyDescent="0.25">
      <c r="B23" s="221">
        <v>903</v>
      </c>
      <c r="C23" s="229" t="s">
        <v>7</v>
      </c>
      <c r="D23" s="395" t="s">
        <v>50</v>
      </c>
      <c r="E23" s="396">
        <v>5.0064536269037525</v>
      </c>
      <c r="F23" s="397">
        <v>0.38753030465541899</v>
      </c>
      <c r="G23" s="398">
        <v>4.441651341502439</v>
      </c>
      <c r="H23" s="397">
        <v>0.34381113375259903</v>
      </c>
      <c r="I23" s="398">
        <v>1.0261608477712625</v>
      </c>
      <c r="J23" s="397">
        <v>7.9431161376441017E-2</v>
      </c>
      <c r="K23" s="398">
        <v>1.2225638528378266</v>
      </c>
      <c r="L23" s="397">
        <v>9.4633962013537298E-2</v>
      </c>
      <c r="M23" s="398">
        <v>9.2401327168611762E-3</v>
      </c>
      <c r="N23" s="397">
        <v>7.1524310693281813E-4</v>
      </c>
    </row>
    <row r="24" spans="2:14" x14ac:dyDescent="0.25">
      <c r="B24" s="209">
        <v>903</v>
      </c>
      <c r="C24" s="406" t="s">
        <v>7</v>
      </c>
      <c r="D24" s="158" t="s">
        <v>51</v>
      </c>
      <c r="E24" s="399">
        <v>7.8596442685951624</v>
      </c>
      <c r="F24" s="400">
        <v>0.2758674957782698</v>
      </c>
      <c r="G24" s="401">
        <v>4.654283729572473</v>
      </c>
      <c r="H24" s="400">
        <v>0.16336179517043217</v>
      </c>
      <c r="I24" s="401">
        <v>5.2224855519040894</v>
      </c>
      <c r="J24" s="400">
        <v>0.18330524406793419</v>
      </c>
      <c r="K24" s="401">
        <v>5.8834526953441513</v>
      </c>
      <c r="L24" s="400">
        <v>0.20650468470688285</v>
      </c>
      <c r="M24" s="401">
        <v>0.68907848172515307</v>
      </c>
      <c r="N24" s="400">
        <v>2.4186127088190446E-2</v>
      </c>
    </row>
    <row r="25" spans="2:14" x14ac:dyDescent="0.25">
      <c r="B25" s="209">
        <v>903</v>
      </c>
      <c r="C25" s="406" t="s">
        <v>7</v>
      </c>
      <c r="D25" s="158" t="s">
        <v>52</v>
      </c>
      <c r="E25" s="399">
        <v>0.24280797771428606</v>
      </c>
      <c r="F25" s="400">
        <v>0.104057142857143</v>
      </c>
      <c r="G25" s="401">
        <v>0.438914421</v>
      </c>
      <c r="H25" s="400">
        <v>0.18809999999999999</v>
      </c>
      <c r="I25" s="401">
        <v>0.82859389100000003</v>
      </c>
      <c r="J25" s="400">
        <v>0.35509999999999997</v>
      </c>
      <c r="K25" s="401">
        <v>0.73052400214285806</v>
      </c>
      <c r="L25" s="400">
        <v>0.31307142857142894</v>
      </c>
      <c r="M25" s="401">
        <v>2.8000920000000001E-3</v>
      </c>
      <c r="N25" s="400">
        <v>1.1999999999999999E-3</v>
      </c>
    </row>
    <row r="26" spans="2:14" x14ac:dyDescent="0.25">
      <c r="B26" s="209">
        <v>903</v>
      </c>
      <c r="C26" s="406" t="s">
        <v>7</v>
      </c>
      <c r="D26" s="158" t="s">
        <v>53</v>
      </c>
      <c r="E26" s="399">
        <v>0</v>
      </c>
      <c r="F26" s="400">
        <v>0</v>
      </c>
      <c r="G26" s="401">
        <v>0</v>
      </c>
      <c r="H26" s="400">
        <v>0</v>
      </c>
      <c r="I26" s="401">
        <v>0.31617232435437759</v>
      </c>
      <c r="J26" s="400">
        <v>0.158824697018324</v>
      </c>
      <c r="K26" s="401">
        <v>9.1344145544297262E-2</v>
      </c>
      <c r="L26" s="400">
        <v>4.5885440068467002E-2</v>
      </c>
      <c r="M26" s="401">
        <v>7.0417265087035663E-2</v>
      </c>
      <c r="N26" s="400">
        <v>3.5373117540079199E-2</v>
      </c>
    </row>
    <row r="27" spans="2:14" ht="15.75" thickBot="1" x14ac:dyDescent="0.3">
      <c r="B27" s="218">
        <v>903</v>
      </c>
      <c r="C27" s="219" t="s">
        <v>7</v>
      </c>
      <c r="D27" s="165" t="s">
        <v>54</v>
      </c>
      <c r="E27" s="407">
        <v>0</v>
      </c>
      <c r="F27" s="284">
        <v>0</v>
      </c>
      <c r="G27" s="408">
        <v>4.0807325367111826E-3</v>
      </c>
      <c r="H27" s="284">
        <v>1.8291292741324098E-3</v>
      </c>
      <c r="I27" s="408">
        <v>8.3216033309899184E-2</v>
      </c>
      <c r="J27" s="284">
        <v>3.7300382035571601E-2</v>
      </c>
      <c r="K27" s="408">
        <v>0</v>
      </c>
      <c r="L27" s="284">
        <v>0</v>
      </c>
      <c r="M27" s="408">
        <v>0</v>
      </c>
      <c r="N27" s="284">
        <v>0</v>
      </c>
    </row>
    <row r="28" spans="2:14" x14ac:dyDescent="0.25">
      <c r="B28" s="409">
        <v>904</v>
      </c>
      <c r="C28" s="410" t="s">
        <v>8</v>
      </c>
      <c r="D28" s="158" t="s">
        <v>50</v>
      </c>
      <c r="E28" s="399">
        <v>11.667839274824733</v>
      </c>
      <c r="F28" s="400">
        <v>0.47225462900604304</v>
      </c>
      <c r="G28" s="401">
        <v>8.3973358496202799</v>
      </c>
      <c r="H28" s="400">
        <v>0.33988132960128903</v>
      </c>
      <c r="I28" s="401">
        <v>1.3287332436368664</v>
      </c>
      <c r="J28" s="400">
        <v>5.3780345292864899E-2</v>
      </c>
      <c r="K28" s="401">
        <v>1.8193817320352323</v>
      </c>
      <c r="L28" s="400">
        <v>7.3639293843938997E-2</v>
      </c>
      <c r="M28" s="401">
        <v>3.7263344111313129E-2</v>
      </c>
      <c r="N28" s="400">
        <v>1.5082301302163802E-3</v>
      </c>
    </row>
    <row r="29" spans="2:14" x14ac:dyDescent="0.25">
      <c r="B29" s="209">
        <v>904</v>
      </c>
      <c r="C29" s="406" t="s">
        <v>8</v>
      </c>
      <c r="D29" s="158" t="s">
        <v>51</v>
      </c>
      <c r="E29" s="399">
        <v>18.317070701814089</v>
      </c>
      <c r="F29" s="400">
        <v>0.40351836834901306</v>
      </c>
      <c r="G29" s="401">
        <v>6.5699482882222258</v>
      </c>
      <c r="H29" s="400">
        <v>0.14473355792300699</v>
      </c>
      <c r="I29" s="401">
        <v>6.3886699303891659</v>
      </c>
      <c r="J29" s="400">
        <v>0.140740061999964</v>
      </c>
      <c r="K29" s="401">
        <v>7.9994418560793514</v>
      </c>
      <c r="L29" s="400">
        <v>0.17622477840565703</v>
      </c>
      <c r="M29" s="401">
        <v>1.1008280852546408</v>
      </c>
      <c r="N29" s="400">
        <v>2.4250840105712303E-2</v>
      </c>
    </row>
    <row r="30" spans="2:14" x14ac:dyDescent="0.25">
      <c r="B30" s="209">
        <v>904</v>
      </c>
      <c r="C30" s="406" t="s">
        <v>8</v>
      </c>
      <c r="D30" s="158" t="s">
        <v>52</v>
      </c>
      <c r="E30" s="399">
        <v>0.5454240980228201</v>
      </c>
      <c r="F30" s="400">
        <v>0.140790575662639</v>
      </c>
      <c r="G30" s="401">
        <v>1.1566937748569177</v>
      </c>
      <c r="H30" s="400">
        <v>0.29857790115588695</v>
      </c>
      <c r="I30" s="401">
        <v>1.3326111793208941</v>
      </c>
      <c r="J30" s="400">
        <v>0.343987542448495</v>
      </c>
      <c r="K30" s="401">
        <v>0.5841485219304845</v>
      </c>
      <c r="L30" s="400">
        <v>0.150786529185646</v>
      </c>
      <c r="M30" s="401">
        <v>2.0425789779719965E-2</v>
      </c>
      <c r="N30" s="400">
        <v>5.272518599518319E-3</v>
      </c>
    </row>
    <row r="31" spans="2:14" x14ac:dyDescent="0.25">
      <c r="B31" s="209">
        <v>904</v>
      </c>
      <c r="C31" s="406" t="s">
        <v>8</v>
      </c>
      <c r="D31" s="158" t="s">
        <v>53</v>
      </c>
      <c r="E31" s="399">
        <v>0</v>
      </c>
      <c r="F31" s="400">
        <v>0</v>
      </c>
      <c r="G31" s="401">
        <v>0.32613008654849862</v>
      </c>
      <c r="H31" s="400">
        <v>0.12836280165958799</v>
      </c>
      <c r="I31" s="401">
        <v>1.1564176797562911</v>
      </c>
      <c r="J31" s="400">
        <v>0.45515890555569194</v>
      </c>
      <c r="K31" s="401">
        <v>4.8094332947536456E-2</v>
      </c>
      <c r="L31" s="400">
        <v>1.8929634448727098E-2</v>
      </c>
      <c r="M31" s="401">
        <v>0</v>
      </c>
      <c r="N31" s="400">
        <v>0</v>
      </c>
    </row>
    <row r="32" spans="2:14" ht="15.75" thickBot="1" x14ac:dyDescent="0.3">
      <c r="B32" s="218">
        <v>904</v>
      </c>
      <c r="C32" s="219" t="s">
        <v>8</v>
      </c>
      <c r="D32" s="165" t="s">
        <v>54</v>
      </c>
      <c r="E32" s="407">
        <v>1.7045062373616944</v>
      </c>
      <c r="F32" s="284">
        <v>0.185424787908509</v>
      </c>
      <c r="G32" s="408">
        <v>0.19938948982579729</v>
      </c>
      <c r="H32" s="284">
        <v>2.1690594643619898E-2</v>
      </c>
      <c r="I32" s="408">
        <v>0.48322642165607915</v>
      </c>
      <c r="J32" s="284">
        <v>5.2567808074469799E-2</v>
      </c>
      <c r="K32" s="408">
        <v>0.61506522989264389</v>
      </c>
      <c r="L32" s="284">
        <v>6.6909898774715301E-2</v>
      </c>
      <c r="M32" s="408">
        <v>0</v>
      </c>
      <c r="N32" s="284">
        <v>0</v>
      </c>
    </row>
    <row r="33" spans="2:14" x14ac:dyDescent="0.25">
      <c r="B33" s="409">
        <v>905</v>
      </c>
      <c r="C33" s="410" t="s">
        <v>9</v>
      </c>
      <c r="D33" s="158" t="s">
        <v>50</v>
      </c>
      <c r="E33" s="399">
        <v>5.3938372079338679</v>
      </c>
      <c r="F33" s="400">
        <v>0.40196361560073296</v>
      </c>
      <c r="G33" s="401">
        <v>4.5605620888180578</v>
      </c>
      <c r="H33" s="400">
        <v>0.33986565699396498</v>
      </c>
      <c r="I33" s="401">
        <v>1.0754177220987327</v>
      </c>
      <c r="J33" s="400">
        <v>8.0143092791170295E-2</v>
      </c>
      <c r="K33" s="401">
        <v>1.3263924767883937</v>
      </c>
      <c r="L33" s="400">
        <v>9.884642326454339E-2</v>
      </c>
      <c r="M33" s="401">
        <v>1.0143263326771993E-2</v>
      </c>
      <c r="N33" s="400">
        <v>7.5590394067183702E-4</v>
      </c>
    </row>
    <row r="34" spans="2:14" x14ac:dyDescent="0.25">
      <c r="B34" s="209">
        <v>905</v>
      </c>
      <c r="C34" s="406" t="s">
        <v>9</v>
      </c>
      <c r="D34" s="158" t="s">
        <v>51</v>
      </c>
      <c r="E34" s="399">
        <v>8.8292095936285513</v>
      </c>
      <c r="F34" s="400">
        <v>0.29578195245720496</v>
      </c>
      <c r="G34" s="401">
        <v>4.6189273733492078</v>
      </c>
      <c r="H34" s="400">
        <v>0.154735861943197</v>
      </c>
      <c r="I34" s="401">
        <v>6.9074831716844729</v>
      </c>
      <c r="J34" s="400">
        <v>0.23140337053052798</v>
      </c>
      <c r="K34" s="401">
        <v>4.957366962866697</v>
      </c>
      <c r="L34" s="400">
        <v>0.16607371971118298</v>
      </c>
      <c r="M34" s="401">
        <v>0.85467447773469374</v>
      </c>
      <c r="N34" s="400">
        <v>2.8631927134466998E-2</v>
      </c>
    </row>
    <row r="35" spans="2:14" x14ac:dyDescent="0.25">
      <c r="B35" s="209">
        <v>905</v>
      </c>
      <c r="C35" s="406" t="s">
        <v>9</v>
      </c>
      <c r="D35" s="158" t="s">
        <v>52</v>
      </c>
      <c r="E35" s="399">
        <v>0.22930819906869038</v>
      </c>
      <c r="F35" s="400">
        <v>5.0712156122547501E-2</v>
      </c>
      <c r="G35" s="401">
        <v>0.45888395443752295</v>
      </c>
      <c r="H35" s="400">
        <v>0.10148348307683799</v>
      </c>
      <c r="I35" s="401">
        <v>1.5381145977746873</v>
      </c>
      <c r="J35" s="400">
        <v>0.34015838916145208</v>
      </c>
      <c r="K35" s="401">
        <v>1.9562390023908438</v>
      </c>
      <c r="L35" s="400">
        <v>0.43262778263128604</v>
      </c>
      <c r="M35" s="401">
        <v>2.2050926095336178E-2</v>
      </c>
      <c r="N35" s="400">
        <v>4.8766246097396108E-3</v>
      </c>
    </row>
    <row r="36" spans="2:14" x14ac:dyDescent="0.25">
      <c r="B36" s="209">
        <v>905</v>
      </c>
      <c r="C36" s="406" t="s">
        <v>9</v>
      </c>
      <c r="D36" s="158" t="s">
        <v>53</v>
      </c>
      <c r="E36" s="399">
        <v>0.190905727</v>
      </c>
      <c r="F36" s="400">
        <v>9.5450000000000007E-2</v>
      </c>
      <c r="G36" s="401">
        <v>8.4002520000000004E-3</v>
      </c>
      <c r="H36" s="400">
        <v>4.2000000000000006E-3</v>
      </c>
      <c r="I36" s="401">
        <v>0.90582717400000001</v>
      </c>
      <c r="J36" s="400">
        <v>0.45290000000000002</v>
      </c>
      <c r="K36" s="401">
        <v>3.2000959999999999E-3</v>
      </c>
      <c r="L36" s="400">
        <v>1.6000000000000001E-3</v>
      </c>
      <c r="M36" s="401">
        <v>0.213406402</v>
      </c>
      <c r="N36" s="400">
        <v>0.1067</v>
      </c>
    </row>
    <row r="37" spans="2:14" ht="15.75" thickBot="1" x14ac:dyDescent="0.3">
      <c r="B37" s="218">
        <v>905</v>
      </c>
      <c r="C37" s="219" t="s">
        <v>9</v>
      </c>
      <c r="D37" s="165" t="s">
        <v>54</v>
      </c>
      <c r="E37" s="407">
        <v>0.49681732892709723</v>
      </c>
      <c r="F37" s="284">
        <v>0.12420402172172001</v>
      </c>
      <c r="G37" s="408">
        <v>1.3854246230935749E-2</v>
      </c>
      <c r="H37" s="284">
        <v>3.4635528988516905E-3</v>
      </c>
      <c r="I37" s="408">
        <v>0.42894125257098659</v>
      </c>
      <c r="J37" s="284">
        <v>0.10723504505513402</v>
      </c>
      <c r="K37" s="408">
        <v>4.1017295927809859E-2</v>
      </c>
      <c r="L37" s="284">
        <v>1.02542983462066E-2</v>
      </c>
      <c r="M37" s="408">
        <v>1.418151188993421E-3</v>
      </c>
      <c r="N37" s="284">
        <v>3.5453691090607802E-4</v>
      </c>
    </row>
    <row r="38" spans="2:14" x14ac:dyDescent="0.25">
      <c r="B38" s="409">
        <v>906</v>
      </c>
      <c r="C38" s="410" t="s">
        <v>10</v>
      </c>
      <c r="D38" s="158" t="s">
        <v>50</v>
      </c>
      <c r="E38" s="399">
        <v>4.0369475341001158</v>
      </c>
      <c r="F38" s="400">
        <v>0.45692257841469641</v>
      </c>
      <c r="G38" s="401">
        <v>2.2966909304688556</v>
      </c>
      <c r="H38" s="400">
        <v>0.25995134514558504</v>
      </c>
      <c r="I38" s="401">
        <v>0.60911126795956083</v>
      </c>
      <c r="J38" s="400">
        <v>6.8942360223060897E-2</v>
      </c>
      <c r="K38" s="401">
        <v>0.98878033784962605</v>
      </c>
      <c r="L38" s="400">
        <v>0.11191526707733558</v>
      </c>
      <c r="M38" s="401">
        <v>6.4824674246819914E-3</v>
      </c>
      <c r="N38" s="400">
        <v>7.3371915417653165E-4</v>
      </c>
    </row>
    <row r="39" spans="2:14" x14ac:dyDescent="0.25">
      <c r="B39" s="209">
        <v>906</v>
      </c>
      <c r="C39" s="406" t="s">
        <v>10</v>
      </c>
      <c r="D39" s="158" t="s">
        <v>51</v>
      </c>
      <c r="E39" s="399">
        <v>5.289724069073066</v>
      </c>
      <c r="F39" s="400">
        <v>0.2647665912738123</v>
      </c>
      <c r="G39" s="401">
        <v>3.8188014055583213</v>
      </c>
      <c r="H39" s="400">
        <v>0.19114249017501142</v>
      </c>
      <c r="I39" s="401">
        <v>4.7161912521075555</v>
      </c>
      <c r="J39" s="400">
        <v>0.2360595496684767</v>
      </c>
      <c r="K39" s="401">
        <v>4.5514005696289335</v>
      </c>
      <c r="L39" s="400">
        <v>0.22781128062763134</v>
      </c>
      <c r="M39" s="401">
        <v>0.48427489352821346</v>
      </c>
      <c r="N39" s="400">
        <v>2.4239414216065489E-2</v>
      </c>
    </row>
    <row r="40" spans="2:14" x14ac:dyDescent="0.25">
      <c r="B40" s="209">
        <v>906</v>
      </c>
      <c r="C40" s="406" t="s">
        <v>10</v>
      </c>
      <c r="D40" s="158" t="s">
        <v>52</v>
      </c>
      <c r="E40" s="399">
        <v>0.95344043548216229</v>
      </c>
      <c r="F40" s="400">
        <v>0.28757150088890698</v>
      </c>
      <c r="G40" s="401">
        <v>0.69499392009138639</v>
      </c>
      <c r="H40" s="400">
        <v>0.209620273350662</v>
      </c>
      <c r="I40" s="401">
        <v>0.80576168396525061</v>
      </c>
      <c r="J40" s="400">
        <v>0.243029441791485</v>
      </c>
      <c r="K40" s="401">
        <v>0.82880482390180232</v>
      </c>
      <c r="L40" s="400">
        <v>0.24997958790459399</v>
      </c>
      <c r="M40" s="401">
        <v>0</v>
      </c>
      <c r="N40" s="400">
        <v>0</v>
      </c>
    </row>
    <row r="41" spans="2:14" x14ac:dyDescent="0.25">
      <c r="B41" s="209">
        <v>906</v>
      </c>
      <c r="C41" s="406" t="s">
        <v>10</v>
      </c>
      <c r="D41" s="158" t="s">
        <v>53</v>
      </c>
      <c r="E41" s="399">
        <v>0.1655767419219896</v>
      </c>
      <c r="F41" s="400">
        <v>9.776903068819319E-2</v>
      </c>
      <c r="G41" s="401">
        <v>0</v>
      </c>
      <c r="H41" s="400">
        <v>0</v>
      </c>
      <c r="I41" s="401">
        <v>0.1227613705887422</v>
      </c>
      <c r="J41" s="400">
        <v>7.2487597407069296E-2</v>
      </c>
      <c r="K41" s="401">
        <v>0.11725623691906717</v>
      </c>
      <c r="L41" s="400">
        <v>6.9236950145591905E-2</v>
      </c>
      <c r="M41" s="401">
        <v>8.2800041706524233E-2</v>
      </c>
      <c r="N41" s="400">
        <v>4.8891406634893698E-2</v>
      </c>
    </row>
    <row r="42" spans="2:14" ht="15.75" thickBot="1" x14ac:dyDescent="0.3">
      <c r="B42" s="218">
        <v>906</v>
      </c>
      <c r="C42" s="219" t="s">
        <v>10</v>
      </c>
      <c r="D42" s="165" t="s">
        <v>54</v>
      </c>
      <c r="E42" s="407">
        <v>8.9563744014862934E-3</v>
      </c>
      <c r="F42" s="284">
        <v>3.1486085326277598E-3</v>
      </c>
      <c r="G42" s="408">
        <v>0</v>
      </c>
      <c r="H42" s="284">
        <v>0</v>
      </c>
      <c r="I42" s="408">
        <v>6.7054918788738056E-4</v>
      </c>
      <c r="J42" s="284">
        <v>2.3573120102911903E-4</v>
      </c>
      <c r="K42" s="408">
        <v>0</v>
      </c>
      <c r="L42" s="284">
        <v>0</v>
      </c>
      <c r="M42" s="408">
        <v>0.11248462626810833</v>
      </c>
      <c r="N42" s="284">
        <v>3.9543908972634802E-2</v>
      </c>
    </row>
    <row r="43" spans="2:14" x14ac:dyDescent="0.25">
      <c r="B43" s="409">
        <v>907</v>
      </c>
      <c r="C43" s="410" t="s">
        <v>11</v>
      </c>
      <c r="D43" s="158" t="s">
        <v>50</v>
      </c>
      <c r="E43" s="399">
        <v>6.1716737126648278</v>
      </c>
      <c r="F43" s="400">
        <v>0.52308126687495204</v>
      </c>
      <c r="G43" s="401">
        <v>3.1950820756995721</v>
      </c>
      <c r="H43" s="400">
        <v>0.270799730792111</v>
      </c>
      <c r="I43" s="401">
        <v>0.52877928110074646</v>
      </c>
      <c r="J43" s="400">
        <v>4.4816778905179003E-2</v>
      </c>
      <c r="K43" s="401">
        <v>1.5053319308741557</v>
      </c>
      <c r="L43" s="400">
        <v>0.12758466667690699</v>
      </c>
      <c r="M43" s="401">
        <v>1.3738588005711943E-2</v>
      </c>
      <c r="N43" s="400">
        <v>1.1644163890831899E-3</v>
      </c>
    </row>
    <row r="44" spans="2:14" x14ac:dyDescent="0.25">
      <c r="B44" s="209">
        <v>907</v>
      </c>
      <c r="C44" s="406" t="s">
        <v>11</v>
      </c>
      <c r="D44" s="158" t="s">
        <v>51</v>
      </c>
      <c r="E44" s="399">
        <v>7.4918835654790898</v>
      </c>
      <c r="F44" s="400">
        <v>0.33746873638151897</v>
      </c>
      <c r="G44" s="401">
        <v>2.9549174725714331</v>
      </c>
      <c r="H44" s="400">
        <v>0.133103011661205</v>
      </c>
      <c r="I44" s="401">
        <v>4.7007881233664266</v>
      </c>
      <c r="J44" s="400">
        <v>0.21174501900955198</v>
      </c>
      <c r="K44" s="401">
        <v>4.2392177695822602</v>
      </c>
      <c r="L44" s="400">
        <v>0.19095377703664601</v>
      </c>
      <c r="M44" s="401">
        <v>0.99292834503711813</v>
      </c>
      <c r="N44" s="400">
        <v>4.4726038650821101E-2</v>
      </c>
    </row>
    <row r="45" spans="2:14" x14ac:dyDescent="0.25">
      <c r="B45" s="209">
        <v>907</v>
      </c>
      <c r="C45" s="406" t="s">
        <v>11</v>
      </c>
      <c r="D45" s="158" t="s">
        <v>52</v>
      </c>
      <c r="E45" s="399">
        <v>1.4376494216157847</v>
      </c>
      <c r="F45" s="400">
        <v>0.43982837664846897</v>
      </c>
      <c r="G45" s="401">
        <v>9.4805443613453971E-2</v>
      </c>
      <c r="H45" s="400">
        <v>2.9004375986934696E-2</v>
      </c>
      <c r="I45" s="401">
        <v>0.66798083889989912</v>
      </c>
      <c r="J45" s="400">
        <v>0.20435922943955601</v>
      </c>
      <c r="K45" s="401">
        <v>0.98651856906267865</v>
      </c>
      <c r="L45" s="400">
        <v>0.30181131382972798</v>
      </c>
      <c r="M45" s="401">
        <v>1.1617333719862401E-2</v>
      </c>
      <c r="N45" s="400">
        <v>3.5541578872878795E-3</v>
      </c>
    </row>
    <row r="46" spans="2:14" x14ac:dyDescent="0.25">
      <c r="B46" s="209">
        <v>907</v>
      </c>
      <c r="C46" s="406" t="s">
        <v>11</v>
      </c>
      <c r="D46" s="158" t="s">
        <v>53</v>
      </c>
      <c r="E46" s="399">
        <v>0</v>
      </c>
      <c r="F46" s="404">
        <v>0</v>
      </c>
      <c r="G46" s="401">
        <v>0</v>
      </c>
      <c r="H46" s="404">
        <v>0</v>
      </c>
      <c r="I46" s="401">
        <v>0</v>
      </c>
      <c r="J46" s="404">
        <v>0</v>
      </c>
      <c r="K46" s="401">
        <v>0</v>
      </c>
      <c r="L46" s="404">
        <v>0</v>
      </c>
      <c r="M46" s="401">
        <v>0</v>
      </c>
      <c r="N46" s="404">
        <v>0</v>
      </c>
    </row>
    <row r="47" spans="2:14" ht="15.75" thickBot="1" x14ac:dyDescent="0.3">
      <c r="B47" s="218">
        <v>907</v>
      </c>
      <c r="C47" s="219" t="s">
        <v>11</v>
      </c>
      <c r="D47" s="165" t="s">
        <v>54</v>
      </c>
      <c r="E47" s="407">
        <v>0</v>
      </c>
      <c r="F47" s="284">
        <v>0</v>
      </c>
      <c r="G47" s="408">
        <v>0</v>
      </c>
      <c r="H47" s="284">
        <v>0</v>
      </c>
      <c r="I47" s="408">
        <v>0</v>
      </c>
      <c r="J47" s="284">
        <v>0</v>
      </c>
      <c r="K47" s="408">
        <v>0</v>
      </c>
      <c r="L47" s="284">
        <v>0</v>
      </c>
      <c r="M47" s="408">
        <v>0</v>
      </c>
      <c r="N47" s="284">
        <v>0</v>
      </c>
    </row>
    <row r="48" spans="2:14" x14ac:dyDescent="0.25">
      <c r="B48" s="409">
        <v>908</v>
      </c>
      <c r="C48" s="410" t="s">
        <v>12</v>
      </c>
      <c r="D48" s="158" t="s">
        <v>50</v>
      </c>
      <c r="E48" s="399">
        <v>5.2508477214560108</v>
      </c>
      <c r="F48" s="400">
        <v>0.43973708147607304</v>
      </c>
      <c r="G48" s="401">
        <v>3.6283375068510662</v>
      </c>
      <c r="H48" s="400">
        <v>0.30385846829137098</v>
      </c>
      <c r="I48" s="401">
        <v>0.67263187647311351</v>
      </c>
      <c r="J48" s="400">
        <v>5.6330176375033791E-2</v>
      </c>
      <c r="K48" s="401">
        <v>1.5701560131994143</v>
      </c>
      <c r="L48" s="400">
        <v>0.13149416233974501</v>
      </c>
      <c r="M48" s="401">
        <v>2.0287811285304613E-3</v>
      </c>
      <c r="N48" s="400">
        <v>1.6990214527995101E-4</v>
      </c>
    </row>
    <row r="49" spans="2:14" x14ac:dyDescent="0.25">
      <c r="B49" s="209">
        <v>908</v>
      </c>
      <c r="C49" s="406" t="s">
        <v>12</v>
      </c>
      <c r="D49" s="158" t="s">
        <v>51</v>
      </c>
      <c r="E49" s="399">
        <v>6.7160917411089498</v>
      </c>
      <c r="F49" s="400">
        <v>0.31453480025762603</v>
      </c>
      <c r="G49" s="401">
        <v>2.9215088737355317</v>
      </c>
      <c r="H49" s="400">
        <v>0.13682305803338499</v>
      </c>
      <c r="I49" s="401">
        <v>4.1061139915879554</v>
      </c>
      <c r="J49" s="400">
        <v>0.19230168287812999</v>
      </c>
      <c r="K49" s="401">
        <v>4.1085836065841947</v>
      </c>
      <c r="L49" s="400">
        <v>0.19241734238510197</v>
      </c>
      <c r="M49" s="401">
        <v>0.8556220131943435</v>
      </c>
      <c r="N49" s="400">
        <v>4.0071355393914494E-2</v>
      </c>
    </row>
    <row r="50" spans="2:14" x14ac:dyDescent="0.25">
      <c r="B50" s="209">
        <v>908</v>
      </c>
      <c r="C50" s="406" t="s">
        <v>12</v>
      </c>
      <c r="D50" s="158" t="s">
        <v>52</v>
      </c>
      <c r="E50" s="399">
        <v>0.81156961268526184</v>
      </c>
      <c r="F50" s="400">
        <v>0.24094267234466596</v>
      </c>
      <c r="G50" s="401">
        <v>6.0716766020039005E-3</v>
      </c>
      <c r="H50" s="400">
        <v>1.8025884203068899E-3</v>
      </c>
      <c r="I50" s="401">
        <v>0.94762788946976928</v>
      </c>
      <c r="J50" s="400">
        <v>0.28133630499264295</v>
      </c>
      <c r="K50" s="401">
        <v>0.95882109809145022</v>
      </c>
      <c r="L50" s="400">
        <v>0.28465939836043896</v>
      </c>
      <c r="M50" s="401">
        <v>6.106287207276026E-2</v>
      </c>
      <c r="N50" s="400">
        <v>1.8128637825128999E-2</v>
      </c>
    </row>
    <row r="51" spans="2:14" x14ac:dyDescent="0.25">
      <c r="B51" s="209">
        <v>908</v>
      </c>
      <c r="C51" s="406" t="s">
        <v>12</v>
      </c>
      <c r="D51" s="158" t="s">
        <v>53</v>
      </c>
      <c r="E51" s="399">
        <v>1.8305746124091693E-2</v>
      </c>
      <c r="F51" s="400">
        <v>8.0787970007907203E-3</v>
      </c>
      <c r="G51" s="401">
        <v>1.0053604955275781</v>
      </c>
      <c r="H51" s="400">
        <v>0.44369146719960201</v>
      </c>
      <c r="I51" s="401">
        <v>0.17081755040734567</v>
      </c>
      <c r="J51" s="400">
        <v>7.5386182270773511E-2</v>
      </c>
      <c r="K51" s="401">
        <v>0.57683732085392414</v>
      </c>
      <c r="L51" s="400">
        <v>0.254573158945198</v>
      </c>
      <c r="M51" s="401">
        <v>3.7162505781674508E-2</v>
      </c>
      <c r="N51" s="400">
        <v>1.6400770458393801E-2</v>
      </c>
    </row>
    <row r="52" spans="2:14" ht="15.75" thickBot="1" x14ac:dyDescent="0.3">
      <c r="B52" s="218">
        <v>908</v>
      </c>
      <c r="C52" s="219" t="s">
        <v>12</v>
      </c>
      <c r="D52" s="165" t="s">
        <v>54</v>
      </c>
      <c r="E52" s="407">
        <v>0.97712982213331767</v>
      </c>
      <c r="F52" s="284">
        <v>0.20813688392815602</v>
      </c>
      <c r="G52" s="408">
        <v>3.7159685375705021E-3</v>
      </c>
      <c r="H52" s="284">
        <v>7.9153260361699001E-4</v>
      </c>
      <c r="I52" s="408">
        <v>0.44022047346240312</v>
      </c>
      <c r="J52" s="284">
        <v>9.377066947746969E-2</v>
      </c>
      <c r="K52" s="408">
        <v>1.5599439419297536E-2</v>
      </c>
      <c r="L52" s="284">
        <v>3.3228120135255098E-3</v>
      </c>
      <c r="M52" s="408">
        <v>0.21331544995972021</v>
      </c>
      <c r="N52" s="284">
        <v>4.5437987913842397E-2</v>
      </c>
    </row>
    <row r="53" spans="2:14" x14ac:dyDescent="0.25">
      <c r="B53" s="409">
        <v>909</v>
      </c>
      <c r="C53" s="410" t="s">
        <v>13</v>
      </c>
      <c r="D53" s="158" t="s">
        <v>50</v>
      </c>
      <c r="E53" s="399">
        <v>9.0113664188928002</v>
      </c>
      <c r="F53" s="400">
        <v>0.40586493632997894</v>
      </c>
      <c r="G53" s="401">
        <v>9.7386137262978831</v>
      </c>
      <c r="H53" s="400">
        <v>0.43861958955296693</v>
      </c>
      <c r="I53" s="401">
        <v>1.0231805896794881</v>
      </c>
      <c r="J53" s="400">
        <v>4.6083258140928993E-2</v>
      </c>
      <c r="K53" s="401">
        <v>1.616273725380619</v>
      </c>
      <c r="L53" s="400">
        <v>7.2795711787738207E-2</v>
      </c>
      <c r="M53" s="401">
        <v>2.6954860807094833E-2</v>
      </c>
      <c r="N53" s="400">
        <v>1.2140259708359699E-3</v>
      </c>
    </row>
    <row r="54" spans="2:14" x14ac:dyDescent="0.25">
      <c r="B54" s="209">
        <v>909</v>
      </c>
      <c r="C54" s="406" t="s">
        <v>13</v>
      </c>
      <c r="D54" s="158" t="s">
        <v>51</v>
      </c>
      <c r="E54" s="399">
        <v>12.911566400108802</v>
      </c>
      <c r="F54" s="400">
        <v>0.33096651517644199</v>
      </c>
      <c r="G54" s="401">
        <v>7.2044629789699517</v>
      </c>
      <c r="H54" s="400">
        <v>0.18467441764829404</v>
      </c>
      <c r="I54" s="401">
        <v>7.0876591765429708</v>
      </c>
      <c r="J54" s="400">
        <v>0.18168034657661603</v>
      </c>
      <c r="K54" s="401">
        <v>6.7123005351517397</v>
      </c>
      <c r="L54" s="400">
        <v>0.17205865253633501</v>
      </c>
      <c r="M54" s="401">
        <v>1.1348792399895899</v>
      </c>
      <c r="N54" s="400">
        <v>2.90907404698998E-2</v>
      </c>
    </row>
    <row r="55" spans="2:14" x14ac:dyDescent="0.25">
      <c r="B55" s="209">
        <v>909</v>
      </c>
      <c r="C55" s="406" t="s">
        <v>13</v>
      </c>
      <c r="D55" s="158" t="s">
        <v>52</v>
      </c>
      <c r="E55" s="399">
        <v>1.4168336410909088</v>
      </c>
      <c r="F55" s="400">
        <v>0.38639090909090901</v>
      </c>
      <c r="G55" s="401">
        <v>0.31688164581818179</v>
      </c>
      <c r="H55" s="400">
        <v>8.6418181818181811E-2</v>
      </c>
      <c r="I55" s="401">
        <v>0.92019349800000005</v>
      </c>
      <c r="J55" s="400">
        <v>0.25095000000000001</v>
      </c>
      <c r="K55" s="401">
        <v>0.90967633418181759</v>
      </c>
      <c r="L55" s="400">
        <v>0.24808181818181801</v>
      </c>
      <c r="M55" s="401">
        <v>6.3853018363636493E-2</v>
      </c>
      <c r="N55" s="400">
        <v>1.7413636363636398E-2</v>
      </c>
    </row>
    <row r="56" spans="2:14" x14ac:dyDescent="0.25">
      <c r="B56" s="209">
        <v>909</v>
      </c>
      <c r="C56" s="406" t="s">
        <v>13</v>
      </c>
      <c r="D56" s="158" t="s">
        <v>53</v>
      </c>
      <c r="E56" s="399">
        <v>1.0371633232812143</v>
      </c>
      <c r="F56" s="400">
        <v>0.33703350738504301</v>
      </c>
      <c r="G56" s="401">
        <v>0.16893936964244519</v>
      </c>
      <c r="H56" s="400">
        <v>5.4898034868683304E-2</v>
      </c>
      <c r="I56" s="401">
        <v>0.90967864952157274</v>
      </c>
      <c r="J56" s="400">
        <v>0.295606467139232</v>
      </c>
      <c r="K56" s="401">
        <v>1.5509183048919232E-3</v>
      </c>
      <c r="L56" s="400">
        <v>5.0398179749715601E-4</v>
      </c>
      <c r="M56" s="401">
        <v>0</v>
      </c>
      <c r="N56" s="400">
        <v>0</v>
      </c>
    </row>
    <row r="57" spans="2:14" ht="15.75" thickBot="1" x14ac:dyDescent="0.3">
      <c r="B57" s="218">
        <v>909</v>
      </c>
      <c r="C57" s="219" t="s">
        <v>13</v>
      </c>
      <c r="D57" s="165" t="s">
        <v>54</v>
      </c>
      <c r="E57" s="407">
        <v>0.28298167611485453</v>
      </c>
      <c r="F57" s="284">
        <v>8.812334208858201E-2</v>
      </c>
      <c r="G57" s="408">
        <v>0</v>
      </c>
      <c r="H57" s="284">
        <v>0</v>
      </c>
      <c r="I57" s="408">
        <v>0.23467334844624974</v>
      </c>
      <c r="J57" s="284">
        <v>7.30796426402123E-2</v>
      </c>
      <c r="K57" s="408">
        <v>5.5878937255155255E-2</v>
      </c>
      <c r="L57" s="284">
        <v>1.7401263470090699E-2</v>
      </c>
      <c r="M57" s="408">
        <v>0.13339557552727607</v>
      </c>
      <c r="N57" s="284">
        <v>4.1540724815419802E-2</v>
      </c>
    </row>
    <row r="58" spans="2:14" x14ac:dyDescent="0.25">
      <c r="B58" s="409">
        <v>910</v>
      </c>
      <c r="C58" s="410" t="s">
        <v>14</v>
      </c>
      <c r="D58" s="158" t="s">
        <v>50</v>
      </c>
      <c r="E58" s="399">
        <v>7.4942586815920356</v>
      </c>
      <c r="F58" s="400">
        <v>0.50981490300599697</v>
      </c>
      <c r="G58" s="401">
        <v>4.3455204177693236</v>
      </c>
      <c r="H58" s="400">
        <v>0.29561443825488798</v>
      </c>
      <c r="I58" s="401">
        <v>0.93996247723875137</v>
      </c>
      <c r="J58" s="400">
        <v>6.3943199657601202E-2</v>
      </c>
      <c r="K58" s="401">
        <v>1.0685587729703003</v>
      </c>
      <c r="L58" s="400">
        <v>7.2691270790553195E-2</v>
      </c>
      <c r="M58" s="401">
        <v>7.8335179553105955E-2</v>
      </c>
      <c r="N58" s="400">
        <v>5.3289382796351797E-3</v>
      </c>
    </row>
    <row r="59" spans="2:14" x14ac:dyDescent="0.25">
      <c r="B59" s="209">
        <v>910</v>
      </c>
      <c r="C59" s="406" t="s">
        <v>14</v>
      </c>
      <c r="D59" s="158" t="s">
        <v>51</v>
      </c>
      <c r="E59" s="399">
        <v>7.7239243925808267</v>
      </c>
      <c r="F59" s="400">
        <v>0.29099896403433201</v>
      </c>
      <c r="G59" s="401">
        <v>3.6545262656269739</v>
      </c>
      <c r="H59" s="400">
        <v>0.13768433030691099</v>
      </c>
      <c r="I59" s="401">
        <v>6.2567661536020269</v>
      </c>
      <c r="J59" s="400">
        <v>0.23572375600311898</v>
      </c>
      <c r="K59" s="401">
        <v>6.0345330273708946</v>
      </c>
      <c r="L59" s="400">
        <v>0.22735111973424402</v>
      </c>
      <c r="M59" s="401">
        <v>0.87610398455613392</v>
      </c>
      <c r="N59" s="400">
        <v>3.3007230383698696E-2</v>
      </c>
    </row>
    <row r="60" spans="2:14" x14ac:dyDescent="0.25">
      <c r="B60" s="209">
        <v>910</v>
      </c>
      <c r="C60" s="406" t="s">
        <v>14</v>
      </c>
      <c r="D60" s="158" t="s">
        <v>52</v>
      </c>
      <c r="E60" s="399">
        <v>0.97987812571428468</v>
      </c>
      <c r="F60" s="400">
        <v>0.41992857142857098</v>
      </c>
      <c r="G60" s="401">
        <v>9.5804379428571534E-2</v>
      </c>
      <c r="H60" s="400">
        <v>4.1057142857142903E-2</v>
      </c>
      <c r="I60" s="401">
        <v>0.53652452571428466</v>
      </c>
      <c r="J60" s="400">
        <v>0.22992857142857098</v>
      </c>
      <c r="K60" s="401">
        <v>0.63582906514285653</v>
      </c>
      <c r="L60" s="400">
        <v>0.27248571428571405</v>
      </c>
      <c r="M60" s="401">
        <v>4.683547428571435E-2</v>
      </c>
      <c r="N60" s="400">
        <v>2.0071428571428598E-2</v>
      </c>
    </row>
    <row r="61" spans="2:14" x14ac:dyDescent="0.25">
      <c r="B61" s="209">
        <v>910</v>
      </c>
      <c r="C61" s="406" t="s">
        <v>14</v>
      </c>
      <c r="D61" s="158" t="s">
        <v>53</v>
      </c>
      <c r="E61" s="399">
        <v>0</v>
      </c>
      <c r="F61" s="400">
        <v>0</v>
      </c>
      <c r="G61" s="401">
        <v>0</v>
      </c>
      <c r="H61" s="400">
        <v>0</v>
      </c>
      <c r="I61" s="401">
        <v>0</v>
      </c>
      <c r="J61" s="400">
        <v>0</v>
      </c>
      <c r="K61" s="401">
        <v>1.00003</v>
      </c>
      <c r="L61" s="400">
        <v>1</v>
      </c>
      <c r="M61" s="401">
        <v>0</v>
      </c>
      <c r="N61" s="400">
        <v>0</v>
      </c>
    </row>
    <row r="62" spans="2:14" ht="15.75" thickBot="1" x14ac:dyDescent="0.3">
      <c r="B62" s="218">
        <v>910</v>
      </c>
      <c r="C62" s="219" t="s">
        <v>14</v>
      </c>
      <c r="D62" s="165" t="s">
        <v>54</v>
      </c>
      <c r="E62" s="407">
        <v>5.9632100583582827E-3</v>
      </c>
      <c r="F62" s="284">
        <v>1.14714178010555E-3</v>
      </c>
      <c r="G62" s="408">
        <v>5.6002126375934913E-3</v>
      </c>
      <c r="H62" s="284">
        <v>1.0773120234216999E-3</v>
      </c>
      <c r="I62" s="408">
        <v>0.10904670474955873</v>
      </c>
      <c r="J62" s="284">
        <v>2.0977297424852402E-2</v>
      </c>
      <c r="K62" s="408">
        <v>0.10598301225668669</v>
      </c>
      <c r="L62" s="284">
        <v>2.0387935382332502E-2</v>
      </c>
      <c r="M62" s="408">
        <v>1.2966621570334095E-2</v>
      </c>
      <c r="N62" s="284">
        <v>2.49438695007889E-3</v>
      </c>
    </row>
    <row r="63" spans="2:14" x14ac:dyDescent="0.25">
      <c r="B63" s="409">
        <v>911</v>
      </c>
      <c r="C63" s="410" t="s">
        <v>15</v>
      </c>
      <c r="D63" s="158" t="s">
        <v>50</v>
      </c>
      <c r="E63" s="399">
        <v>6.143969397986087</v>
      </c>
      <c r="F63" s="400">
        <v>0.40879481432053738</v>
      </c>
      <c r="G63" s="401">
        <v>5.0830990523992261</v>
      </c>
      <c r="H63" s="400">
        <v>0.33820880259910868</v>
      </c>
      <c r="I63" s="401">
        <v>0.85941510791426179</v>
      </c>
      <c r="J63" s="400">
        <v>5.7181996964248361E-2</v>
      </c>
      <c r="K63" s="401">
        <v>1.6582899161932723</v>
      </c>
      <c r="L63" s="400">
        <v>0.11033588783857796</v>
      </c>
      <c r="M63" s="401">
        <v>2.232191836481022E-2</v>
      </c>
      <c r="N63" s="400">
        <v>1.4852099485085117E-3</v>
      </c>
    </row>
    <row r="64" spans="2:14" x14ac:dyDescent="0.25">
      <c r="B64" s="209">
        <v>911</v>
      </c>
      <c r="C64" s="406" t="s">
        <v>15</v>
      </c>
      <c r="D64" s="158" t="s">
        <v>51</v>
      </c>
      <c r="E64" s="399">
        <v>9.5424863955680923</v>
      </c>
      <c r="F64" s="400">
        <v>0.28968338314148351</v>
      </c>
      <c r="G64" s="401">
        <v>6.4442583566104359</v>
      </c>
      <c r="H64" s="400">
        <v>0.19562978506814546</v>
      </c>
      <c r="I64" s="401">
        <v>5.6408147281488263</v>
      </c>
      <c r="J64" s="400">
        <v>0.17123946803669296</v>
      </c>
      <c r="K64" s="401">
        <v>5.6288911818990934</v>
      </c>
      <c r="L64" s="400">
        <v>0.17087750228966597</v>
      </c>
      <c r="M64" s="401">
        <v>1.3647731587913439</v>
      </c>
      <c r="N64" s="400">
        <v>4.1430722504669511E-2</v>
      </c>
    </row>
    <row r="65" spans="2:14" x14ac:dyDescent="0.25">
      <c r="B65" s="209">
        <v>911</v>
      </c>
      <c r="C65" s="406" t="s">
        <v>15</v>
      </c>
      <c r="D65" s="158" t="s">
        <v>52</v>
      </c>
      <c r="E65" s="399">
        <v>0.14930634525</v>
      </c>
      <c r="F65" s="400">
        <v>0.11197499999999999</v>
      </c>
      <c r="G65" s="401">
        <v>0.50462144549999999</v>
      </c>
      <c r="H65" s="400">
        <v>0.37844999999999995</v>
      </c>
      <c r="I65" s="401">
        <v>0.18217440874999999</v>
      </c>
      <c r="J65" s="400">
        <v>0.136625</v>
      </c>
      <c r="K65" s="401">
        <v>0.40481720399999999</v>
      </c>
      <c r="L65" s="400">
        <v>0.30359999999999998</v>
      </c>
      <c r="M65" s="401">
        <v>7.0002974999999997E-3</v>
      </c>
      <c r="N65" s="400">
        <v>5.2499999999999995E-3</v>
      </c>
    </row>
    <row r="66" spans="2:14" x14ac:dyDescent="0.25">
      <c r="B66" s="209">
        <v>911</v>
      </c>
      <c r="C66" s="406" t="s">
        <v>15</v>
      </c>
      <c r="D66" s="158" t="s">
        <v>53</v>
      </c>
      <c r="E66" s="399">
        <v>4.6633111708792162E-2</v>
      </c>
      <c r="F66" s="400">
        <v>3.2725909294851897E-2</v>
      </c>
      <c r="G66" s="401">
        <v>0</v>
      </c>
      <c r="H66" s="400">
        <v>0</v>
      </c>
      <c r="I66" s="401">
        <v>0.11402682572194599</v>
      </c>
      <c r="J66" s="400">
        <v>8.0021071273541702E-2</v>
      </c>
      <c r="K66" s="401">
        <v>0.21625381041143124</v>
      </c>
      <c r="L66" s="400">
        <v>0.151761319904721</v>
      </c>
      <c r="M66" s="401">
        <v>0</v>
      </c>
      <c r="N66" s="400">
        <v>0</v>
      </c>
    </row>
    <row r="67" spans="2:14" ht="15.75" thickBot="1" x14ac:dyDescent="0.3">
      <c r="B67" s="218">
        <v>911</v>
      </c>
      <c r="C67" s="219" t="s">
        <v>15</v>
      </c>
      <c r="D67" s="165" t="s">
        <v>54</v>
      </c>
      <c r="E67" s="407">
        <v>0</v>
      </c>
      <c r="F67" s="284">
        <v>0</v>
      </c>
      <c r="G67" s="408">
        <v>0</v>
      </c>
      <c r="H67" s="284">
        <v>0</v>
      </c>
      <c r="I67" s="408">
        <v>0.24335792249262628</v>
      </c>
      <c r="J67" s="284">
        <v>0.10663584288984299</v>
      </c>
      <c r="K67" s="408">
        <v>0</v>
      </c>
      <c r="L67" s="284">
        <v>0</v>
      </c>
      <c r="M67" s="408">
        <v>0</v>
      </c>
      <c r="N67" s="284">
        <v>0</v>
      </c>
    </row>
    <row r="68" spans="2:14" x14ac:dyDescent="0.25">
      <c r="B68" s="409">
        <v>912</v>
      </c>
      <c r="C68" s="410" t="s">
        <v>16</v>
      </c>
      <c r="D68" s="158" t="s">
        <v>50</v>
      </c>
      <c r="E68" s="399">
        <v>9.8834248807086258</v>
      </c>
      <c r="F68" s="400">
        <v>0.47818480860650298</v>
      </c>
      <c r="G68" s="401">
        <v>6.3545377314505647</v>
      </c>
      <c r="H68" s="400">
        <v>0.30744842456662896</v>
      </c>
      <c r="I68" s="401">
        <v>1.8245606359789557</v>
      </c>
      <c r="J68" s="400">
        <v>8.8276805766949989E-2</v>
      </c>
      <c r="K68" s="401">
        <v>1.8520691825136333</v>
      </c>
      <c r="L68" s="400">
        <v>8.9607738031675696E-2</v>
      </c>
      <c r="M68" s="401">
        <v>1.6905871223250751E-2</v>
      </c>
      <c r="N68" s="400">
        <v>8.1794832184091306E-4</v>
      </c>
    </row>
    <row r="69" spans="2:14" x14ac:dyDescent="0.25">
      <c r="B69" s="209">
        <v>912</v>
      </c>
      <c r="C69" s="406" t="s">
        <v>16</v>
      </c>
      <c r="D69" s="158" t="s">
        <v>51</v>
      </c>
      <c r="E69" s="399">
        <v>14.27327283582331</v>
      </c>
      <c r="F69" s="400">
        <v>0.31452034274687402</v>
      </c>
      <c r="G69" s="401">
        <v>5.7963429676349163</v>
      </c>
      <c r="H69" s="400">
        <v>0.127725981127706</v>
      </c>
      <c r="I69" s="401">
        <v>9.6726578006877872</v>
      </c>
      <c r="J69" s="400">
        <v>0.21314296179570402</v>
      </c>
      <c r="K69" s="401">
        <v>11.366492365687199</v>
      </c>
      <c r="L69" s="400">
        <v>0.25046764787632203</v>
      </c>
      <c r="M69" s="401">
        <v>0.75854235794241842</v>
      </c>
      <c r="N69" s="400">
        <v>1.6714947241062102E-2</v>
      </c>
    </row>
    <row r="70" spans="2:14" x14ac:dyDescent="0.25">
      <c r="B70" s="209">
        <v>912</v>
      </c>
      <c r="C70" s="406" t="s">
        <v>16</v>
      </c>
      <c r="D70" s="158" t="s">
        <v>52</v>
      </c>
      <c r="E70" s="399">
        <v>0.94610277738407511</v>
      </c>
      <c r="F70" s="400">
        <v>0.26934850291071899</v>
      </c>
      <c r="G70" s="401">
        <v>2.8701040239415904E-2</v>
      </c>
      <c r="H70" s="400">
        <v>8.1709750835333491E-3</v>
      </c>
      <c r="I70" s="401">
        <v>1.4862066124350417</v>
      </c>
      <c r="J70" s="400">
        <v>0.423112092728677</v>
      </c>
      <c r="K70" s="401">
        <v>1.0478494358339454</v>
      </c>
      <c r="L70" s="400">
        <v>0.29831502830811302</v>
      </c>
      <c r="M70" s="401">
        <v>3.7001341075205128E-3</v>
      </c>
      <c r="N70" s="400">
        <v>1.0534009689572598E-3</v>
      </c>
    </row>
    <row r="71" spans="2:14" x14ac:dyDescent="0.25">
      <c r="B71" s="209">
        <v>912</v>
      </c>
      <c r="C71" s="406" t="s">
        <v>16</v>
      </c>
      <c r="D71" s="158" t="s">
        <v>53</v>
      </c>
      <c r="E71" s="399">
        <v>0.54059999999999997</v>
      </c>
      <c r="F71" s="400">
        <v>1</v>
      </c>
      <c r="G71" s="401">
        <v>0</v>
      </c>
      <c r="H71" s="400">
        <v>0</v>
      </c>
      <c r="I71" s="401">
        <v>0</v>
      </c>
      <c r="J71" s="400">
        <v>0</v>
      </c>
      <c r="K71" s="401">
        <v>0</v>
      </c>
      <c r="L71" s="400">
        <v>0</v>
      </c>
      <c r="M71" s="401">
        <v>0</v>
      </c>
      <c r="N71" s="400">
        <v>0</v>
      </c>
    </row>
    <row r="72" spans="2:14" ht="15.75" thickBot="1" x14ac:dyDescent="0.3">
      <c r="B72" s="218">
        <v>912</v>
      </c>
      <c r="C72" s="219" t="s">
        <v>16</v>
      </c>
      <c r="D72" s="165" t="s">
        <v>54</v>
      </c>
      <c r="E72" s="407">
        <v>0.19468796745917635</v>
      </c>
      <c r="F72" s="284">
        <v>3.9410280394891598E-2</v>
      </c>
      <c r="G72" s="408">
        <v>0</v>
      </c>
      <c r="H72" s="284">
        <v>0</v>
      </c>
      <c r="I72" s="408">
        <v>0</v>
      </c>
      <c r="J72" s="284">
        <v>0</v>
      </c>
      <c r="K72" s="408">
        <v>0</v>
      </c>
      <c r="L72" s="284">
        <v>0</v>
      </c>
      <c r="M72" s="408">
        <v>0</v>
      </c>
      <c r="N72" s="284">
        <v>0</v>
      </c>
    </row>
    <row r="73" spans="2:14" x14ac:dyDescent="0.25">
      <c r="B73" s="409">
        <v>913</v>
      </c>
      <c r="C73" s="410" t="s">
        <v>17</v>
      </c>
      <c r="D73" s="158" t="s">
        <v>50</v>
      </c>
      <c r="E73" s="399">
        <v>4.6642534853357072</v>
      </c>
      <c r="F73" s="400">
        <v>0.44536067913198607</v>
      </c>
      <c r="G73" s="401">
        <v>3.3622963514670974</v>
      </c>
      <c r="H73" s="400">
        <v>0.32104485556805201</v>
      </c>
      <c r="I73" s="401">
        <v>0.78590226996445756</v>
      </c>
      <c r="J73" s="400">
        <v>7.5040940588491298E-2</v>
      </c>
      <c r="K73" s="401">
        <v>0.83147290811864683</v>
      </c>
      <c r="L73" s="400">
        <v>7.9392198602369804E-2</v>
      </c>
      <c r="M73" s="401">
        <v>0</v>
      </c>
      <c r="N73" s="400">
        <v>0</v>
      </c>
    </row>
    <row r="74" spans="2:14" x14ac:dyDescent="0.25">
      <c r="B74" s="209">
        <v>913</v>
      </c>
      <c r="C74" s="406" t="s">
        <v>17</v>
      </c>
      <c r="D74" s="158" t="s">
        <v>51</v>
      </c>
      <c r="E74" s="399">
        <v>5.5432959841349696</v>
      </c>
      <c r="F74" s="400">
        <v>0.26731001455515102</v>
      </c>
      <c r="G74" s="401">
        <v>3.6111656074606895</v>
      </c>
      <c r="H74" s="400">
        <v>0.174138406798787</v>
      </c>
      <c r="I74" s="401">
        <v>4.7381681433240113</v>
      </c>
      <c r="J74" s="400">
        <v>0.22848496616121802</v>
      </c>
      <c r="K74" s="401">
        <v>4.2146792845721794</v>
      </c>
      <c r="L74" s="400">
        <v>0.20324117350556603</v>
      </c>
      <c r="M74" s="401">
        <v>6.8462839723755969E-2</v>
      </c>
      <c r="N74" s="400">
        <v>3.3014298235961893E-3</v>
      </c>
    </row>
    <row r="75" spans="2:14" x14ac:dyDescent="0.25">
      <c r="B75" s="209">
        <v>913</v>
      </c>
      <c r="C75" s="406" t="s">
        <v>17</v>
      </c>
      <c r="D75" s="158" t="s">
        <v>52</v>
      </c>
      <c r="E75" s="399">
        <v>0.48314853784065204</v>
      </c>
      <c r="F75" s="400">
        <v>0.281757050706889</v>
      </c>
      <c r="G75" s="401">
        <v>0.29494398913353337</v>
      </c>
      <c r="H75" s="400">
        <v>0.17200206974319202</v>
      </c>
      <c r="I75" s="401">
        <v>4.0813663380944391E-3</v>
      </c>
      <c r="J75" s="400">
        <v>2.38012464534278E-3</v>
      </c>
      <c r="K75" s="401">
        <v>0.21314919036195926</v>
      </c>
      <c r="L75" s="400">
        <v>0.12430191242088401</v>
      </c>
      <c r="M75" s="401">
        <v>0</v>
      </c>
      <c r="N75" s="400">
        <v>0</v>
      </c>
    </row>
    <row r="76" spans="2:14" x14ac:dyDescent="0.25">
      <c r="B76" s="209">
        <v>913</v>
      </c>
      <c r="C76" s="406" t="s">
        <v>17</v>
      </c>
      <c r="D76" s="158" t="s">
        <v>53</v>
      </c>
      <c r="E76" s="399">
        <v>1.500045E-3</v>
      </c>
      <c r="F76" s="400">
        <v>1.5E-3</v>
      </c>
      <c r="G76" s="401">
        <v>4.6001380000000001E-3</v>
      </c>
      <c r="H76" s="400">
        <v>4.5999999999999999E-3</v>
      </c>
      <c r="I76" s="401">
        <v>2.500075E-3</v>
      </c>
      <c r="J76" s="400">
        <v>2.5000000000000001E-3</v>
      </c>
      <c r="K76" s="401">
        <v>0.57401721999999999</v>
      </c>
      <c r="L76" s="400">
        <v>0.57399999999999995</v>
      </c>
      <c r="M76" s="401">
        <v>0.20770623099999999</v>
      </c>
      <c r="N76" s="400">
        <v>0.2077</v>
      </c>
    </row>
    <row r="77" spans="2:14" ht="15.75" thickBot="1" x14ac:dyDescent="0.3">
      <c r="B77" s="218">
        <v>913</v>
      </c>
      <c r="C77" s="219" t="s">
        <v>17</v>
      </c>
      <c r="D77" s="165" t="s">
        <v>54</v>
      </c>
      <c r="E77" s="407">
        <v>0.22161128161469842</v>
      </c>
      <c r="F77" s="284">
        <v>4.7112744159507301E-2</v>
      </c>
      <c r="G77" s="408">
        <v>5.6878206166059327E-2</v>
      </c>
      <c r="H77" s="284">
        <v>1.20918409741083E-2</v>
      </c>
      <c r="I77" s="408">
        <v>0.10299605449213949</v>
      </c>
      <c r="J77" s="284">
        <v>2.1896117965526003E-2</v>
      </c>
      <c r="K77" s="408">
        <v>0.30034939000904909</v>
      </c>
      <c r="L77" s="284">
        <v>6.3851821382282403E-2</v>
      </c>
      <c r="M77" s="408">
        <v>0.27854613760686059</v>
      </c>
      <c r="N77" s="284">
        <v>5.9216628422857999E-2</v>
      </c>
    </row>
    <row r="78" spans="2:14" x14ac:dyDescent="0.25">
      <c r="B78" s="409">
        <v>914</v>
      </c>
      <c r="C78" s="410" t="s">
        <v>18</v>
      </c>
      <c r="D78" s="158" t="s">
        <v>50</v>
      </c>
      <c r="E78" s="399">
        <v>5.0762459858812079</v>
      </c>
      <c r="F78" s="400">
        <v>0.38826971244354891</v>
      </c>
      <c r="G78" s="401">
        <v>4.0355896528235355</v>
      </c>
      <c r="H78" s="400">
        <v>0.30867243990934196</v>
      </c>
      <c r="I78" s="401">
        <v>1.587998694748413</v>
      </c>
      <c r="J78" s="400">
        <v>0.121462158903567</v>
      </c>
      <c r="K78" s="401">
        <v>1.3012731679957643</v>
      </c>
      <c r="L78" s="400">
        <v>9.9531220542401211E-2</v>
      </c>
      <c r="M78" s="401">
        <v>0</v>
      </c>
      <c r="N78" s="400">
        <v>0</v>
      </c>
    </row>
    <row r="79" spans="2:14" x14ac:dyDescent="0.25">
      <c r="B79" s="209">
        <v>914</v>
      </c>
      <c r="C79" s="406" t="s">
        <v>18</v>
      </c>
      <c r="D79" s="158" t="s">
        <v>51</v>
      </c>
      <c r="E79" s="399">
        <v>7.3992125780442652</v>
      </c>
      <c r="F79" s="400">
        <v>0.23723423981561301</v>
      </c>
      <c r="G79" s="401">
        <v>4.8193612715446879</v>
      </c>
      <c r="H79" s="400">
        <v>0.15451880799374301</v>
      </c>
      <c r="I79" s="401">
        <v>7.9847019068238065</v>
      </c>
      <c r="J79" s="400">
        <v>0.25600625296810997</v>
      </c>
      <c r="K79" s="401">
        <v>5.9329018521942114</v>
      </c>
      <c r="L79" s="400">
        <v>0.19022124935055704</v>
      </c>
      <c r="M79" s="401">
        <v>0.55121414783283129</v>
      </c>
      <c r="N79" s="400">
        <v>1.7673079122602599E-2</v>
      </c>
    </row>
    <row r="80" spans="2:14" x14ac:dyDescent="0.25">
      <c r="B80" s="209">
        <v>914</v>
      </c>
      <c r="C80" s="406" t="s">
        <v>18</v>
      </c>
      <c r="D80" s="158" t="s">
        <v>52</v>
      </c>
      <c r="E80" s="399">
        <v>0.55846445503016218</v>
      </c>
      <c r="F80" s="400">
        <v>0.30191184533678</v>
      </c>
      <c r="G80" s="401">
        <v>0.11207062897422093</v>
      </c>
      <c r="H80" s="400">
        <v>6.05865782448647E-2</v>
      </c>
      <c r="I80" s="401">
        <v>0.51464510590496593</v>
      </c>
      <c r="J80" s="400">
        <v>0.278222637479979</v>
      </c>
      <c r="K80" s="401">
        <v>0.39692300921698376</v>
      </c>
      <c r="L80" s="400">
        <v>0.21458081546632199</v>
      </c>
      <c r="M80" s="401">
        <v>0</v>
      </c>
      <c r="N80" s="400">
        <v>0</v>
      </c>
    </row>
    <row r="81" spans="2:14" x14ac:dyDescent="0.25">
      <c r="B81" s="209">
        <v>914</v>
      </c>
      <c r="C81" s="406" t="s">
        <v>18</v>
      </c>
      <c r="D81" s="158" t="s">
        <v>53</v>
      </c>
      <c r="E81" s="399">
        <v>0</v>
      </c>
      <c r="F81" s="400">
        <v>0</v>
      </c>
      <c r="G81" s="401">
        <v>0</v>
      </c>
      <c r="H81" s="400">
        <v>0</v>
      </c>
      <c r="I81" s="401">
        <v>0</v>
      </c>
      <c r="J81" s="400">
        <v>0</v>
      </c>
      <c r="K81" s="401">
        <v>0</v>
      </c>
      <c r="L81" s="400">
        <v>0</v>
      </c>
      <c r="M81" s="401">
        <v>0</v>
      </c>
      <c r="N81" s="400">
        <v>0</v>
      </c>
    </row>
    <row r="82" spans="2:14" ht="15.75" thickBot="1" x14ac:dyDescent="0.3">
      <c r="B82" s="218">
        <v>914</v>
      </c>
      <c r="C82" s="219" t="s">
        <v>18</v>
      </c>
      <c r="D82" s="165" t="s">
        <v>54</v>
      </c>
      <c r="E82" s="407">
        <v>0</v>
      </c>
      <c r="F82" s="284">
        <v>0</v>
      </c>
      <c r="G82" s="408">
        <v>0</v>
      </c>
      <c r="H82" s="284">
        <v>0</v>
      </c>
      <c r="I82" s="408">
        <v>9.093175357168605E-2</v>
      </c>
      <c r="J82" s="284">
        <v>3.2636126081366595E-2</v>
      </c>
      <c r="K82" s="408">
        <v>0</v>
      </c>
      <c r="L82" s="284">
        <v>0</v>
      </c>
      <c r="M82" s="408">
        <v>0.14677039598250119</v>
      </c>
      <c r="N82" s="284">
        <v>5.2677056805253399E-2</v>
      </c>
    </row>
    <row r="83" spans="2:14" x14ac:dyDescent="0.25">
      <c r="B83" s="409">
        <v>915</v>
      </c>
      <c r="C83" s="410" t="s">
        <v>19</v>
      </c>
      <c r="D83" s="158" t="s">
        <v>50</v>
      </c>
      <c r="E83" s="399">
        <v>6.3955443886085375</v>
      </c>
      <c r="F83" s="400">
        <v>0.37582956881171203</v>
      </c>
      <c r="G83" s="401">
        <v>5.3551145467702082</v>
      </c>
      <c r="H83" s="400">
        <v>0.31468945702804396</v>
      </c>
      <c r="I83" s="401">
        <v>1.5198238021279928</v>
      </c>
      <c r="J83" s="400">
        <v>8.93113532666472E-2</v>
      </c>
      <c r="K83" s="401">
        <v>2.2501598445505113</v>
      </c>
      <c r="L83" s="400">
        <v>0.13222902582634397</v>
      </c>
      <c r="M83" s="401">
        <v>3.6940645454468161E-3</v>
      </c>
      <c r="N83" s="400">
        <v>2.1707904768056299E-4</v>
      </c>
    </row>
    <row r="84" spans="2:14" x14ac:dyDescent="0.25">
      <c r="B84" s="209">
        <v>915</v>
      </c>
      <c r="C84" s="406" t="s">
        <v>19</v>
      </c>
      <c r="D84" s="158" t="s">
        <v>51</v>
      </c>
      <c r="E84" s="399">
        <v>11.001387583478532</v>
      </c>
      <c r="F84" s="400">
        <v>0.27259894982057897</v>
      </c>
      <c r="G84" s="401">
        <v>5.6030541966963785</v>
      </c>
      <c r="H84" s="400">
        <v>0.138835822137654</v>
      </c>
      <c r="I84" s="401">
        <v>9.3452449376421765</v>
      </c>
      <c r="J84" s="400">
        <v>0.23156205855733003</v>
      </c>
      <c r="K84" s="401">
        <v>6.6655755958843308</v>
      </c>
      <c r="L84" s="400">
        <v>0.16516361173534999</v>
      </c>
      <c r="M84" s="401">
        <v>0.70121433390531662</v>
      </c>
      <c r="N84" s="400">
        <v>1.7375107419066699E-2</v>
      </c>
    </row>
    <row r="85" spans="2:14" x14ac:dyDescent="0.25">
      <c r="B85" s="209">
        <v>915</v>
      </c>
      <c r="C85" s="406" t="s">
        <v>19</v>
      </c>
      <c r="D85" s="158" t="s">
        <v>52</v>
      </c>
      <c r="E85" s="399">
        <v>0.67650125406925965</v>
      </c>
      <c r="F85" s="400">
        <v>0.25311245582952996</v>
      </c>
      <c r="G85" s="401">
        <v>0.81345758234667742</v>
      </c>
      <c r="H85" s="400">
        <v>0.30435456718287196</v>
      </c>
      <c r="I85" s="401">
        <v>0.56507059585346453</v>
      </c>
      <c r="J85" s="400">
        <v>0.211420755502226</v>
      </c>
      <c r="K85" s="401">
        <v>0.18670720222183729</v>
      </c>
      <c r="L85" s="400">
        <v>6.9856364923444297E-2</v>
      </c>
      <c r="M85" s="401">
        <v>1.2957086559114048E-2</v>
      </c>
      <c r="N85" s="400">
        <v>4.8478845820992197E-3</v>
      </c>
    </row>
    <row r="86" spans="2:14" x14ac:dyDescent="0.25">
      <c r="B86" s="209">
        <v>915</v>
      </c>
      <c r="C86" s="406" t="s">
        <v>19</v>
      </c>
      <c r="D86" s="158" t="s">
        <v>53</v>
      </c>
      <c r="E86" s="399">
        <v>0.19734870802668805</v>
      </c>
      <c r="F86" s="400">
        <v>6.8519812381452494E-2</v>
      </c>
      <c r="G86" s="401">
        <v>0</v>
      </c>
      <c r="H86" s="400">
        <v>0</v>
      </c>
      <c r="I86" s="401">
        <v>1.5911129181331773</v>
      </c>
      <c r="J86" s="400">
        <v>0.552437154103118</v>
      </c>
      <c r="K86" s="401">
        <v>9.8111758654748207E-2</v>
      </c>
      <c r="L86" s="400">
        <v>3.4064572110239395E-2</v>
      </c>
      <c r="M86" s="401">
        <v>0.29631489689495211</v>
      </c>
      <c r="N86" s="400">
        <v>0.102881044138003</v>
      </c>
    </row>
    <row r="87" spans="2:14" ht="15.75" thickBot="1" x14ac:dyDescent="0.3">
      <c r="B87" s="218">
        <v>915</v>
      </c>
      <c r="C87" s="219" t="s">
        <v>19</v>
      </c>
      <c r="D87" s="165" t="s">
        <v>54</v>
      </c>
      <c r="E87" s="407">
        <v>0.34892557565779347</v>
      </c>
      <c r="F87" s="284">
        <v>7.3263828223255292E-2</v>
      </c>
      <c r="G87" s="408">
        <v>0.11342019763330435</v>
      </c>
      <c r="H87" s="284">
        <v>2.3814814551179998E-2</v>
      </c>
      <c r="I87" s="408">
        <v>7.4091777829325911E-2</v>
      </c>
      <c r="J87" s="284">
        <v>1.5557034686867E-2</v>
      </c>
      <c r="K87" s="408">
        <v>0</v>
      </c>
      <c r="L87" s="284">
        <v>0</v>
      </c>
      <c r="M87" s="408">
        <v>0.29553486238533766</v>
      </c>
      <c r="N87" s="284">
        <v>6.205339161786709E-2</v>
      </c>
    </row>
    <row r="88" spans="2:14" x14ac:dyDescent="0.25">
      <c r="B88" s="409">
        <v>916</v>
      </c>
      <c r="C88" s="410" t="s">
        <v>20</v>
      </c>
      <c r="D88" s="158" t="s">
        <v>50</v>
      </c>
      <c r="E88" s="399">
        <v>5.0525128739344396</v>
      </c>
      <c r="F88" s="400">
        <v>0.43396849099894003</v>
      </c>
      <c r="G88" s="401">
        <v>3.3797320073308637</v>
      </c>
      <c r="H88" s="400">
        <v>0.290290640676797</v>
      </c>
      <c r="I88" s="401">
        <v>1.3650653513046644</v>
      </c>
      <c r="J88" s="400">
        <v>0.117247667725252</v>
      </c>
      <c r="K88" s="401">
        <v>1.1101261146489678</v>
      </c>
      <c r="L88" s="400">
        <v>9.5350524939400702E-2</v>
      </c>
      <c r="M88" s="401">
        <v>8.9620267407917766E-3</v>
      </c>
      <c r="N88" s="400">
        <v>7.6976295123518806E-4</v>
      </c>
    </row>
    <row r="89" spans="2:14" x14ac:dyDescent="0.25">
      <c r="B89" s="209">
        <v>916</v>
      </c>
      <c r="C89" s="406" t="s">
        <v>20</v>
      </c>
      <c r="D89" s="158" t="s">
        <v>51</v>
      </c>
      <c r="E89" s="399">
        <v>5.6001645157991478</v>
      </c>
      <c r="F89" s="400">
        <v>0.23326700063684802</v>
      </c>
      <c r="G89" s="401">
        <v>3.2257105633218579</v>
      </c>
      <c r="H89" s="400">
        <v>0.13436245058620599</v>
      </c>
      <c r="I89" s="401">
        <v>6.0286473613181411</v>
      </c>
      <c r="J89" s="400">
        <v>0.251114852769866</v>
      </c>
      <c r="K89" s="401">
        <v>5.6341165224314969</v>
      </c>
      <c r="L89" s="400">
        <v>0.23468122386732401</v>
      </c>
      <c r="M89" s="401">
        <v>0.48617733179495448</v>
      </c>
      <c r="N89" s="400">
        <v>2.0251035062538898E-2</v>
      </c>
    </row>
    <row r="90" spans="2:14" x14ac:dyDescent="0.25">
      <c r="B90" s="209">
        <v>916</v>
      </c>
      <c r="C90" s="406" t="s">
        <v>20</v>
      </c>
      <c r="D90" s="158" t="s">
        <v>52</v>
      </c>
      <c r="E90" s="399">
        <v>6.7820929428571403E-2</v>
      </c>
      <c r="F90" s="400">
        <v>5.8128571428571398E-2</v>
      </c>
      <c r="G90" s="401">
        <v>0.26751681428571394</v>
      </c>
      <c r="H90" s="400">
        <v>0.22928571428571398</v>
      </c>
      <c r="I90" s="401">
        <v>0.28855146971428608</v>
      </c>
      <c r="J90" s="400">
        <v>0.24731428571428601</v>
      </c>
      <c r="K90" s="401">
        <v>0.39505816399999999</v>
      </c>
      <c r="L90" s="400">
        <v>0.33859999999999996</v>
      </c>
      <c r="M90" s="401">
        <v>5.5003457142857094E-4</v>
      </c>
      <c r="N90" s="400">
        <v>4.7142857142857094E-4</v>
      </c>
    </row>
    <row r="91" spans="2:14" x14ac:dyDescent="0.25">
      <c r="B91" s="209">
        <v>916</v>
      </c>
      <c r="C91" s="406" t="s">
        <v>20</v>
      </c>
      <c r="D91" s="158" t="s">
        <v>53</v>
      </c>
      <c r="E91" s="399">
        <v>1.00003</v>
      </c>
      <c r="F91" s="400">
        <v>0.5</v>
      </c>
      <c r="G91" s="401">
        <v>1.00003</v>
      </c>
      <c r="H91" s="400">
        <v>0.5</v>
      </c>
      <c r="I91" s="401">
        <v>0</v>
      </c>
      <c r="J91" s="400">
        <v>0</v>
      </c>
      <c r="K91" s="401">
        <v>0</v>
      </c>
      <c r="L91" s="400">
        <v>0</v>
      </c>
      <c r="M91" s="401">
        <v>0</v>
      </c>
      <c r="N91" s="400">
        <v>0</v>
      </c>
    </row>
    <row r="92" spans="2:14" ht="15.75" thickBot="1" x14ac:dyDescent="0.3">
      <c r="B92" s="218">
        <v>916</v>
      </c>
      <c r="C92" s="219" t="s">
        <v>20</v>
      </c>
      <c r="D92" s="165" t="s">
        <v>54</v>
      </c>
      <c r="E92" s="407">
        <v>0.35490014971188288</v>
      </c>
      <c r="F92" s="284">
        <v>0.112925906035721</v>
      </c>
      <c r="G92" s="408">
        <v>4.8406865292256688E-3</v>
      </c>
      <c r="H92" s="284">
        <v>1.5402611483581899E-3</v>
      </c>
      <c r="I92" s="408">
        <v>5.2261212588917839E-2</v>
      </c>
      <c r="J92" s="284">
        <v>1.6629028719542898E-2</v>
      </c>
      <c r="K92" s="408">
        <v>5.2617975570354747E-2</v>
      </c>
      <c r="L92" s="284">
        <v>1.6742547361198797E-2</v>
      </c>
      <c r="M92" s="408">
        <v>0.114885553219778</v>
      </c>
      <c r="N92" s="284">
        <v>3.6555507790827203E-2</v>
      </c>
    </row>
    <row r="93" spans="2:14" x14ac:dyDescent="0.25">
      <c r="B93" s="409">
        <v>917</v>
      </c>
      <c r="C93" s="410" t="s">
        <v>21</v>
      </c>
      <c r="D93" s="158" t="s">
        <v>50</v>
      </c>
      <c r="E93" s="399">
        <v>8.8891704429470462</v>
      </c>
      <c r="F93" s="400">
        <v>0.45882904792847207</v>
      </c>
      <c r="G93" s="401">
        <v>4.930384397740541</v>
      </c>
      <c r="H93" s="400">
        <v>0.25448984173001099</v>
      </c>
      <c r="I93" s="401">
        <v>1.5082571382182299</v>
      </c>
      <c r="J93" s="400">
        <v>7.7851155088276308E-2</v>
      </c>
      <c r="K93" s="401">
        <v>1.8236008319603823</v>
      </c>
      <c r="L93" s="400">
        <v>9.412813477930701E-2</v>
      </c>
      <c r="M93" s="401">
        <v>2.0736807583201962E-3</v>
      </c>
      <c r="N93" s="400">
        <v>1.0703641854483401E-4</v>
      </c>
    </row>
    <row r="94" spans="2:14" x14ac:dyDescent="0.25">
      <c r="B94" s="209">
        <v>917</v>
      </c>
      <c r="C94" s="406" t="s">
        <v>21</v>
      </c>
      <c r="D94" s="158" t="s">
        <v>51</v>
      </c>
      <c r="E94" s="399">
        <v>11.451089546132245</v>
      </c>
      <c r="F94" s="400">
        <v>0.26975062916898196</v>
      </c>
      <c r="G94" s="401">
        <v>6.4307802810712049</v>
      </c>
      <c r="H94" s="400">
        <v>0.151488381946359</v>
      </c>
      <c r="I94" s="401">
        <v>8.0275443160222437</v>
      </c>
      <c r="J94" s="400">
        <v>0.18910297759921799</v>
      </c>
      <c r="K94" s="401">
        <v>8.0295855778186258</v>
      </c>
      <c r="L94" s="400">
        <v>0.18915106312432495</v>
      </c>
      <c r="M94" s="401">
        <v>0.93308127702996735</v>
      </c>
      <c r="N94" s="400">
        <v>2.1980376673383501E-2</v>
      </c>
    </row>
    <row r="95" spans="2:14" x14ac:dyDescent="0.25">
      <c r="B95" s="209">
        <v>917</v>
      </c>
      <c r="C95" s="406" t="s">
        <v>21</v>
      </c>
      <c r="D95" s="158" t="s">
        <v>52</v>
      </c>
      <c r="E95" s="399">
        <v>0.84928266346153736</v>
      </c>
      <c r="F95" s="400">
        <v>0.39196153846153797</v>
      </c>
      <c r="G95" s="401">
        <v>0.15560598461538458</v>
      </c>
      <c r="H95" s="400">
        <v>7.18153846153846E-2</v>
      </c>
      <c r="I95" s="401">
        <v>0.46095106153846249</v>
      </c>
      <c r="J95" s="400">
        <v>0.21273846153846199</v>
      </c>
      <c r="K95" s="401">
        <v>0.69901021730769164</v>
      </c>
      <c r="L95" s="400">
        <v>0.32260769230769198</v>
      </c>
      <c r="M95" s="401">
        <v>0</v>
      </c>
      <c r="N95" s="400">
        <v>0</v>
      </c>
    </row>
    <row r="96" spans="2:14" x14ac:dyDescent="0.25">
      <c r="B96" s="209">
        <v>917</v>
      </c>
      <c r="C96" s="406" t="s">
        <v>21</v>
      </c>
      <c r="D96" s="158" t="s">
        <v>53</v>
      </c>
      <c r="E96" s="399">
        <v>0</v>
      </c>
      <c r="F96" s="400">
        <v>0</v>
      </c>
      <c r="G96" s="401">
        <v>0</v>
      </c>
      <c r="H96" s="400">
        <v>0</v>
      </c>
      <c r="I96" s="401">
        <v>0</v>
      </c>
      <c r="J96" s="400">
        <v>0</v>
      </c>
      <c r="K96" s="401">
        <v>0</v>
      </c>
      <c r="L96" s="400">
        <v>0</v>
      </c>
      <c r="M96" s="401">
        <v>0</v>
      </c>
      <c r="N96" s="400">
        <v>0</v>
      </c>
    </row>
    <row r="97" spans="2:14" ht="15.75" thickBot="1" x14ac:dyDescent="0.3">
      <c r="B97" s="218">
        <v>917</v>
      </c>
      <c r="C97" s="219" t="s">
        <v>21</v>
      </c>
      <c r="D97" s="165" t="s">
        <v>54</v>
      </c>
      <c r="E97" s="407">
        <v>0</v>
      </c>
      <c r="F97" s="284">
        <v>0</v>
      </c>
      <c r="G97" s="408">
        <v>0</v>
      </c>
      <c r="H97" s="284">
        <v>0</v>
      </c>
      <c r="I97" s="408">
        <v>0</v>
      </c>
      <c r="J97" s="284">
        <v>0</v>
      </c>
      <c r="K97" s="408">
        <v>0</v>
      </c>
      <c r="L97" s="284">
        <v>0</v>
      </c>
      <c r="M97" s="408">
        <v>0</v>
      </c>
      <c r="N97" s="284">
        <v>0</v>
      </c>
    </row>
    <row r="98" spans="2:14" x14ac:dyDescent="0.25">
      <c r="B98" s="409">
        <v>918</v>
      </c>
      <c r="C98" s="410" t="s">
        <v>22</v>
      </c>
      <c r="D98" s="158" t="s">
        <v>50</v>
      </c>
      <c r="E98" s="399">
        <v>4.7216554468702112</v>
      </c>
      <c r="F98" s="400">
        <v>0.40153887241750597</v>
      </c>
      <c r="G98" s="401">
        <v>4.4949841780387843</v>
      </c>
      <c r="H98" s="400">
        <v>0.38226230157912594</v>
      </c>
      <c r="I98" s="401">
        <v>1.0674376893498774</v>
      </c>
      <c r="J98" s="400">
        <v>9.0777002045248897E-2</v>
      </c>
      <c r="K98" s="401">
        <v>0.82781338437955088</v>
      </c>
      <c r="L98" s="400">
        <v>7.0398879519304597E-2</v>
      </c>
      <c r="M98" s="401">
        <v>7.9266813179344579E-3</v>
      </c>
      <c r="N98" s="400">
        <v>6.7410058066098507E-4</v>
      </c>
    </row>
    <row r="99" spans="2:14" x14ac:dyDescent="0.25">
      <c r="B99" s="209">
        <v>918</v>
      </c>
      <c r="C99" s="406" t="s">
        <v>22</v>
      </c>
      <c r="D99" s="158" t="s">
        <v>51</v>
      </c>
      <c r="E99" s="399">
        <v>4.7576996029449985</v>
      </c>
      <c r="F99" s="400">
        <v>0.22407395769100702</v>
      </c>
      <c r="G99" s="401">
        <v>4.6718726873854033</v>
      </c>
      <c r="H99" s="400">
        <v>0.22003175699511901</v>
      </c>
      <c r="I99" s="401">
        <v>3.397327354499045</v>
      </c>
      <c r="J99" s="400">
        <v>0.16000434021166601</v>
      </c>
      <c r="K99" s="401">
        <v>4.55828327011608</v>
      </c>
      <c r="L99" s="400">
        <v>0.21468202237471601</v>
      </c>
      <c r="M99" s="401">
        <v>0.71420572448886255</v>
      </c>
      <c r="N99" s="400">
        <v>3.3637033997003803E-2</v>
      </c>
    </row>
    <row r="100" spans="2:14" x14ac:dyDescent="0.25">
      <c r="B100" s="209">
        <v>918</v>
      </c>
      <c r="C100" s="406" t="s">
        <v>22</v>
      </c>
      <c r="D100" s="158" t="s">
        <v>52</v>
      </c>
      <c r="E100" s="399">
        <v>0.88782848959074812</v>
      </c>
      <c r="F100" s="400">
        <v>0.30750608362828497</v>
      </c>
      <c r="G100" s="401">
        <v>0.60539208983827419</v>
      </c>
      <c r="H100" s="400">
        <v>0.20968210953843502</v>
      </c>
      <c r="I100" s="401">
        <v>0.33334882039686137</v>
      </c>
      <c r="J100" s="400">
        <v>0.11545787440274502</v>
      </c>
      <c r="K100" s="401">
        <v>0.90221205561064444</v>
      </c>
      <c r="L100" s="400">
        <v>0.31248794004227104</v>
      </c>
      <c r="M100" s="401">
        <v>0</v>
      </c>
      <c r="N100" s="400">
        <v>0</v>
      </c>
    </row>
    <row r="101" spans="2:14" x14ac:dyDescent="0.25">
      <c r="B101" s="209">
        <v>918</v>
      </c>
      <c r="C101" s="406" t="s">
        <v>22</v>
      </c>
      <c r="D101" s="158" t="s">
        <v>53</v>
      </c>
      <c r="E101" s="399">
        <v>0.36807475222775493</v>
      </c>
      <c r="F101" s="400">
        <v>0.15664021866778799</v>
      </c>
      <c r="G101" s="401">
        <v>1.4037041604521043E-3</v>
      </c>
      <c r="H101" s="400">
        <v>5.9736921727803697E-4</v>
      </c>
      <c r="I101" s="401">
        <v>1.3509226744633571</v>
      </c>
      <c r="J101" s="400">
        <v>0.57490719439586901</v>
      </c>
      <c r="K101" s="401">
        <v>4.1778631018620643E-2</v>
      </c>
      <c r="L101" s="400">
        <v>1.7779578356812101E-2</v>
      </c>
      <c r="M101" s="401">
        <v>0.20518456712018013</v>
      </c>
      <c r="N101" s="400">
        <v>8.73196416391879E-2</v>
      </c>
    </row>
    <row r="102" spans="2:14" ht="15.75" thickBot="1" x14ac:dyDescent="0.3">
      <c r="B102" s="218">
        <v>918</v>
      </c>
      <c r="C102" s="219" t="s">
        <v>22</v>
      </c>
      <c r="D102" s="165" t="s">
        <v>54</v>
      </c>
      <c r="E102" s="407">
        <v>1.1330491742734026</v>
      </c>
      <c r="F102" s="284">
        <v>0.27634873899065204</v>
      </c>
      <c r="G102" s="408">
        <v>2.8282927324452891E-2</v>
      </c>
      <c r="H102" s="284">
        <v>6.8981571837683003E-3</v>
      </c>
      <c r="I102" s="408">
        <v>0.2373320955743477</v>
      </c>
      <c r="J102" s="284">
        <v>5.7884888690765697E-2</v>
      </c>
      <c r="K102" s="408">
        <v>0.1685563157650754</v>
      </c>
      <c r="L102" s="284">
        <v>4.1110594639866008E-2</v>
      </c>
      <c r="M102" s="408">
        <v>0.23160828697278732</v>
      </c>
      <c r="N102" s="284">
        <v>5.6488861646944402E-2</v>
      </c>
    </row>
    <row r="103" spans="2:14" x14ac:dyDescent="0.25">
      <c r="B103" s="409">
        <v>919</v>
      </c>
      <c r="C103" s="410" t="s">
        <v>23</v>
      </c>
      <c r="D103" s="158" t="s">
        <v>50</v>
      </c>
      <c r="E103" s="399">
        <v>4.2577645234782429</v>
      </c>
      <c r="F103" s="400">
        <v>0.32427164495685096</v>
      </c>
      <c r="G103" s="401">
        <v>5.67626104057031</v>
      </c>
      <c r="H103" s="400">
        <v>0.432304439261606</v>
      </c>
      <c r="I103" s="401">
        <v>1.0557252436298223</v>
      </c>
      <c r="J103" s="400">
        <v>8.0404108655273809E-2</v>
      </c>
      <c r="K103" s="401">
        <v>1.1733902144576671</v>
      </c>
      <c r="L103" s="400">
        <v>8.9365481092323298E-2</v>
      </c>
      <c r="M103" s="401">
        <v>1.1743131141899845E-2</v>
      </c>
      <c r="N103" s="400">
        <v>8.9435769200714107E-4</v>
      </c>
    </row>
    <row r="104" spans="2:14" x14ac:dyDescent="0.25">
      <c r="B104" s="209">
        <v>919</v>
      </c>
      <c r="C104" s="406" t="s">
        <v>23</v>
      </c>
      <c r="D104" s="158" t="s">
        <v>51</v>
      </c>
      <c r="E104" s="399">
        <v>5.2141416006206862</v>
      </c>
      <c r="F104" s="400">
        <v>0.23991651466173503</v>
      </c>
      <c r="G104" s="401">
        <v>3.1974686348789114</v>
      </c>
      <c r="H104" s="400">
        <v>0.147124031025365</v>
      </c>
      <c r="I104" s="401">
        <v>5.6464085252305409</v>
      </c>
      <c r="J104" s="400">
        <v>0.25980626486406899</v>
      </c>
      <c r="K104" s="401">
        <v>4.9707043545102545</v>
      </c>
      <c r="L104" s="400">
        <v>0.22871531989197399</v>
      </c>
      <c r="M104" s="401">
        <v>0.32188864787678828</v>
      </c>
      <c r="N104" s="400">
        <v>1.4810952295308702E-2</v>
      </c>
    </row>
    <row r="105" spans="2:14" x14ac:dyDescent="0.25">
      <c r="B105" s="209">
        <v>919</v>
      </c>
      <c r="C105" s="406" t="s">
        <v>23</v>
      </c>
      <c r="D105" s="158" t="s">
        <v>52</v>
      </c>
      <c r="E105" s="399">
        <v>3.0914378693350904E-2</v>
      </c>
      <c r="F105" s="400">
        <v>2.4521987096924599E-2</v>
      </c>
      <c r="G105" s="401">
        <v>9.2132338835226438E-2</v>
      </c>
      <c r="H105" s="400">
        <v>7.3081463047899892E-2</v>
      </c>
      <c r="I105" s="401">
        <v>0.77621391193873712</v>
      </c>
      <c r="J105" s="400">
        <v>0.61571049904713104</v>
      </c>
      <c r="K105" s="401">
        <v>0.33337884072105695</v>
      </c>
      <c r="L105" s="400">
        <v>0.26444366589543494</v>
      </c>
      <c r="M105" s="401">
        <v>1.50780522552408E-3</v>
      </c>
      <c r="N105" s="400">
        <v>1.19602533991503E-3</v>
      </c>
    </row>
    <row r="106" spans="2:14" x14ac:dyDescent="0.25">
      <c r="B106" s="209">
        <v>919</v>
      </c>
      <c r="C106" s="406" t="s">
        <v>23</v>
      </c>
      <c r="D106" s="158" t="s">
        <v>53</v>
      </c>
      <c r="E106" s="399">
        <v>0.50990783433127862</v>
      </c>
      <c r="F106" s="400">
        <v>0.168443739311396</v>
      </c>
      <c r="G106" s="401">
        <v>5.2724359544124591E-2</v>
      </c>
      <c r="H106" s="400">
        <v>1.74170461335586E-2</v>
      </c>
      <c r="I106" s="401">
        <v>0.16948484441926118</v>
      </c>
      <c r="J106" s="400">
        <v>5.5987884532174008E-2</v>
      </c>
      <c r="K106" s="401">
        <v>0.11624412637998879</v>
      </c>
      <c r="L106" s="400">
        <v>3.8400263738075098E-2</v>
      </c>
      <c r="M106" s="401">
        <v>0.40988697020816622</v>
      </c>
      <c r="N106" s="400">
        <v>0.13540269301300101</v>
      </c>
    </row>
    <row r="107" spans="2:14" ht="15.75" thickBot="1" x14ac:dyDescent="0.3">
      <c r="B107" s="218">
        <v>919</v>
      </c>
      <c r="C107" s="219" t="s">
        <v>23</v>
      </c>
      <c r="D107" s="165" t="s">
        <v>54</v>
      </c>
      <c r="E107" s="407">
        <v>0</v>
      </c>
      <c r="F107" s="284">
        <v>0</v>
      </c>
      <c r="G107" s="408">
        <v>1.0406536705550458E-2</v>
      </c>
      <c r="H107" s="284">
        <v>3.6578979263433304E-3</v>
      </c>
      <c r="I107" s="408">
        <v>0.24467155648080655</v>
      </c>
      <c r="J107" s="284">
        <v>8.6002058553157901E-2</v>
      </c>
      <c r="K107" s="408">
        <v>3.3437014857197238E-2</v>
      </c>
      <c r="L107" s="284">
        <v>1.17531116037882E-2</v>
      </c>
      <c r="M107" s="408">
        <v>0</v>
      </c>
      <c r="N107" s="284">
        <v>0</v>
      </c>
    </row>
    <row r="108" spans="2:14" x14ac:dyDescent="0.25">
      <c r="B108" s="409">
        <v>920</v>
      </c>
      <c r="C108" s="410" t="s">
        <v>24</v>
      </c>
      <c r="D108" s="158" t="s">
        <v>50</v>
      </c>
      <c r="E108" s="399">
        <v>4.14387088479344</v>
      </c>
      <c r="F108" s="404">
        <v>0.289918435846442</v>
      </c>
      <c r="G108" s="401">
        <v>7.3389884237180238</v>
      </c>
      <c r="H108" s="404">
        <v>0.51345905884940102</v>
      </c>
      <c r="I108" s="401">
        <v>0.80730183427242952</v>
      </c>
      <c r="J108" s="404">
        <v>5.6481413527413295E-2</v>
      </c>
      <c r="K108" s="401">
        <v>1.0229025268013665</v>
      </c>
      <c r="L108" s="404">
        <v>7.1565526252734102E-2</v>
      </c>
      <c r="M108" s="401">
        <v>1.001308878801273E-2</v>
      </c>
      <c r="N108" s="404">
        <v>7.0054765703852313E-4</v>
      </c>
    </row>
    <row r="109" spans="2:14" x14ac:dyDescent="0.25">
      <c r="B109" s="209">
        <v>920</v>
      </c>
      <c r="C109" s="406" t="s">
        <v>24</v>
      </c>
      <c r="D109" s="158" t="s">
        <v>51</v>
      </c>
      <c r="E109" s="399">
        <v>5.0399786084855078</v>
      </c>
      <c r="F109" s="404">
        <v>0.19430381336289698</v>
      </c>
      <c r="G109" s="401">
        <v>5.9849316997714368</v>
      </c>
      <c r="H109" s="404">
        <v>0.23073412455048498</v>
      </c>
      <c r="I109" s="401">
        <v>3.2474930995446583</v>
      </c>
      <c r="J109" s="404">
        <v>0.12519900224355002</v>
      </c>
      <c r="K109" s="401">
        <v>6.3461794376894369</v>
      </c>
      <c r="L109" s="404">
        <v>0.244661130694521</v>
      </c>
      <c r="M109" s="401">
        <v>1.6348911669048116</v>
      </c>
      <c r="N109" s="404">
        <v>6.3029154057933301E-2</v>
      </c>
    </row>
    <row r="110" spans="2:14" x14ac:dyDescent="0.25">
      <c r="B110" s="209">
        <v>920</v>
      </c>
      <c r="C110" s="406" t="s">
        <v>24</v>
      </c>
      <c r="D110" s="158" t="s">
        <v>52</v>
      </c>
      <c r="E110" s="399">
        <v>0.68577163029961552</v>
      </c>
      <c r="F110" s="404">
        <v>0.18787440284798898</v>
      </c>
      <c r="G110" s="401">
        <v>0.34964776552758114</v>
      </c>
      <c r="H110" s="404">
        <v>9.5789709362762487E-2</v>
      </c>
      <c r="I110" s="401">
        <v>0.55328230217626029</v>
      </c>
      <c r="J110" s="404">
        <v>0.15157754788180799</v>
      </c>
      <c r="K110" s="401">
        <v>0.46322656718907546</v>
      </c>
      <c r="L110" s="404">
        <v>0.126905825275899</v>
      </c>
      <c r="M110" s="401">
        <v>7.0769305198684296E-2</v>
      </c>
      <c r="N110" s="404">
        <v>1.9388000854396601E-2</v>
      </c>
    </row>
    <row r="111" spans="2:14" x14ac:dyDescent="0.25">
      <c r="B111" s="209">
        <v>920</v>
      </c>
      <c r="C111" s="406" t="s">
        <v>24</v>
      </c>
      <c r="D111" s="158" t="s">
        <v>53</v>
      </c>
      <c r="E111" s="399">
        <v>0</v>
      </c>
      <c r="F111" s="404">
        <v>0</v>
      </c>
      <c r="G111" s="401">
        <v>0</v>
      </c>
      <c r="H111" s="404">
        <v>0</v>
      </c>
      <c r="I111" s="401">
        <v>0.71879761642909212</v>
      </c>
      <c r="J111" s="404">
        <v>0.85787656517531408</v>
      </c>
      <c r="K111" s="401">
        <v>0</v>
      </c>
      <c r="L111" s="404">
        <v>0</v>
      </c>
      <c r="M111" s="401">
        <v>0.11047413805761969</v>
      </c>
      <c r="N111" s="404">
        <v>0.13184959428273701</v>
      </c>
    </row>
    <row r="112" spans="2:14" ht="15.75" thickBot="1" x14ac:dyDescent="0.3">
      <c r="B112" s="218">
        <v>920</v>
      </c>
      <c r="C112" s="219" t="s">
        <v>24</v>
      </c>
      <c r="D112" s="165" t="s">
        <v>54</v>
      </c>
      <c r="E112" s="407">
        <v>1.7136951841053637E-2</v>
      </c>
      <c r="F112" s="284">
        <v>5.4518635840619589E-3</v>
      </c>
      <c r="G112" s="408">
        <v>0.1048703906530382</v>
      </c>
      <c r="H112" s="284">
        <v>3.3362938120534404E-2</v>
      </c>
      <c r="I112" s="408">
        <v>0</v>
      </c>
      <c r="J112" s="284">
        <v>0</v>
      </c>
      <c r="K112" s="408">
        <v>2.1590726490653672E-2</v>
      </c>
      <c r="L112" s="284">
        <v>6.868765028903729E-3</v>
      </c>
      <c r="M112" s="408">
        <v>0</v>
      </c>
      <c r="N112" s="284">
        <v>0</v>
      </c>
    </row>
    <row r="113" spans="2:14" x14ac:dyDescent="0.25">
      <c r="B113" s="409">
        <v>921</v>
      </c>
      <c r="C113" s="410" t="s">
        <v>25</v>
      </c>
      <c r="D113" s="158" t="s">
        <v>50</v>
      </c>
      <c r="E113" s="399">
        <v>15.02647221259911</v>
      </c>
      <c r="F113" s="404">
        <v>0.45632029643182198</v>
      </c>
      <c r="G113" s="401">
        <v>11.775713954866026</v>
      </c>
      <c r="H113" s="404">
        <v>0.35760205100405001</v>
      </c>
      <c r="I113" s="401">
        <v>3.0306701118810566</v>
      </c>
      <c r="J113" s="404">
        <v>9.2034661514302202E-2</v>
      </c>
      <c r="K113" s="401">
        <v>1.2921424808443422</v>
      </c>
      <c r="L113" s="404">
        <v>3.9239472282566606E-2</v>
      </c>
      <c r="M113" s="401">
        <v>1.7587837084342847E-2</v>
      </c>
      <c r="N113" s="404">
        <v>5.3410320921451503E-4</v>
      </c>
    </row>
    <row r="114" spans="2:14" x14ac:dyDescent="0.25">
      <c r="B114" s="209">
        <v>921</v>
      </c>
      <c r="C114" s="406" t="s">
        <v>25</v>
      </c>
      <c r="D114" s="158" t="s">
        <v>51</v>
      </c>
      <c r="E114" s="399">
        <v>18.754529005275604</v>
      </c>
      <c r="F114" s="404">
        <v>0.32769053713725299</v>
      </c>
      <c r="G114" s="401">
        <v>9.2905101100564682</v>
      </c>
      <c r="H114" s="404">
        <v>0.16232944305810601</v>
      </c>
      <c r="I114" s="401">
        <v>16.316843504448368</v>
      </c>
      <c r="J114" s="404">
        <v>0.285097813485645</v>
      </c>
      <c r="K114" s="401">
        <v>6.1495916425660528</v>
      </c>
      <c r="L114" s="404">
        <v>0.107449405312198</v>
      </c>
      <c r="M114" s="401">
        <v>0.44778824223497815</v>
      </c>
      <c r="N114" s="404">
        <v>7.8240285096175914E-3</v>
      </c>
    </row>
    <row r="115" spans="2:14" x14ac:dyDescent="0.25">
      <c r="B115" s="209">
        <v>921</v>
      </c>
      <c r="C115" s="406" t="s">
        <v>25</v>
      </c>
      <c r="D115" s="158" t="s">
        <v>52</v>
      </c>
      <c r="E115" s="399">
        <v>0.85481130591054988</v>
      </c>
      <c r="F115" s="404">
        <v>0.25602888101480198</v>
      </c>
      <c r="G115" s="401">
        <v>0.18957442752833734</v>
      </c>
      <c r="H115" s="404">
        <v>5.6780400789622799E-2</v>
      </c>
      <c r="I115" s="401">
        <v>1.1389240929645659</v>
      </c>
      <c r="J115" s="404">
        <v>0.34112494660082304</v>
      </c>
      <c r="K115" s="401">
        <v>0.55772283224487806</v>
      </c>
      <c r="L115" s="404">
        <v>0.16704640154935502</v>
      </c>
      <c r="M115" s="401">
        <v>8.5820765277271078E-3</v>
      </c>
      <c r="N115" s="404">
        <v>2.5704613813417399E-3</v>
      </c>
    </row>
    <row r="116" spans="2:14" x14ac:dyDescent="0.25">
      <c r="B116" s="209">
        <v>921</v>
      </c>
      <c r="C116" s="406" t="s">
        <v>25</v>
      </c>
      <c r="D116" s="158" t="s">
        <v>53</v>
      </c>
      <c r="E116" s="399">
        <v>1.0000655030944972</v>
      </c>
      <c r="F116" s="404">
        <v>0.301452454444323</v>
      </c>
      <c r="G116" s="401">
        <v>0</v>
      </c>
      <c r="H116" s="404">
        <v>0</v>
      </c>
      <c r="I116" s="401">
        <v>1.1360023886686617</v>
      </c>
      <c r="J116" s="404">
        <v>0.34242827820691596</v>
      </c>
      <c r="K116" s="401">
        <v>0.18135660514234667</v>
      </c>
      <c r="L116" s="404">
        <v>5.4666812904438804E-2</v>
      </c>
      <c r="M116" s="401">
        <v>0</v>
      </c>
      <c r="N116" s="404">
        <v>0</v>
      </c>
    </row>
    <row r="117" spans="2:14" ht="15.75" thickBot="1" x14ac:dyDescent="0.3">
      <c r="B117" s="218">
        <v>921</v>
      </c>
      <c r="C117" s="219" t="s">
        <v>25</v>
      </c>
      <c r="D117" s="165" t="s">
        <v>54</v>
      </c>
      <c r="E117" s="407">
        <v>0.57912342149680507</v>
      </c>
      <c r="F117" s="284">
        <v>8.2931070398600801E-2</v>
      </c>
      <c r="G117" s="408">
        <v>7.7153409745210769E-3</v>
      </c>
      <c r="H117" s="284">
        <v>1.1048447735950301E-3</v>
      </c>
      <c r="I117" s="408">
        <v>0.23648140893204961</v>
      </c>
      <c r="J117" s="284">
        <v>3.3864381311699901E-2</v>
      </c>
      <c r="K117" s="408">
        <v>0.19816284400004941</v>
      </c>
      <c r="L117" s="284">
        <v>2.8377123349078204E-2</v>
      </c>
      <c r="M117" s="408">
        <v>0.26942772945452631</v>
      </c>
      <c r="N117" s="284">
        <v>3.8582328341993606E-2</v>
      </c>
    </row>
    <row r="118" spans="2:14" x14ac:dyDescent="0.25">
      <c r="B118" s="409">
        <v>922</v>
      </c>
      <c r="C118" s="410" t="s">
        <v>26</v>
      </c>
      <c r="D118" s="158" t="s">
        <v>50</v>
      </c>
      <c r="E118" s="399">
        <v>12.052595229272693</v>
      </c>
      <c r="F118" s="404">
        <v>0.50314828821445001</v>
      </c>
      <c r="G118" s="401">
        <v>8.8285759550565057</v>
      </c>
      <c r="H118" s="404">
        <v>0.36855820631636599</v>
      </c>
      <c r="I118" s="401">
        <v>1.317738893078112</v>
      </c>
      <c r="J118" s="404">
        <v>5.5010398653026503E-2</v>
      </c>
      <c r="K118" s="401">
        <v>0.67223167196982625</v>
      </c>
      <c r="L118" s="404">
        <v>2.8063019507506198E-2</v>
      </c>
      <c r="M118" s="401">
        <v>5.5596663845634338E-2</v>
      </c>
      <c r="N118" s="404">
        <v>2.3209413169725402E-3</v>
      </c>
    </row>
    <row r="119" spans="2:14" x14ac:dyDescent="0.25">
      <c r="B119" s="209">
        <v>922</v>
      </c>
      <c r="C119" s="406" t="s">
        <v>26</v>
      </c>
      <c r="D119" s="158" t="s">
        <v>51</v>
      </c>
      <c r="E119" s="399">
        <v>13.519983404533063</v>
      </c>
      <c r="F119" s="404">
        <v>0.31970200058816406</v>
      </c>
      <c r="G119" s="401">
        <v>9.3628628020594054</v>
      </c>
      <c r="H119" s="404">
        <v>0.221400121545066</v>
      </c>
      <c r="I119" s="401">
        <v>10.146765367679347</v>
      </c>
      <c r="J119" s="404">
        <v>0.23993677288524901</v>
      </c>
      <c r="K119" s="401">
        <v>6.0499953162244431</v>
      </c>
      <c r="L119" s="404">
        <v>0.14306198079336899</v>
      </c>
      <c r="M119" s="401">
        <v>0.23575824770952275</v>
      </c>
      <c r="N119" s="404">
        <v>5.5748872755733599E-3</v>
      </c>
    </row>
    <row r="120" spans="2:14" x14ac:dyDescent="0.25">
      <c r="B120" s="209">
        <v>922</v>
      </c>
      <c r="C120" s="406" t="s">
        <v>26</v>
      </c>
      <c r="D120" s="158" t="s">
        <v>52</v>
      </c>
      <c r="E120" s="399">
        <v>0.72398210879277802</v>
      </c>
      <c r="F120" s="404">
        <v>0.22092629875002001</v>
      </c>
      <c r="G120" s="401">
        <v>0.96656086325799973</v>
      </c>
      <c r="H120" s="404">
        <v>0.29495026388467599</v>
      </c>
      <c r="I120" s="401">
        <v>0.81812427466109994</v>
      </c>
      <c r="J120" s="404">
        <v>0.24965419134432701</v>
      </c>
      <c r="K120" s="401">
        <v>0.76470576965317782</v>
      </c>
      <c r="L120" s="404">
        <v>0.23335330151178899</v>
      </c>
      <c r="M120" s="401">
        <v>1.1742608002107261E-3</v>
      </c>
      <c r="N120" s="404">
        <v>3.5833080570233603E-4</v>
      </c>
    </row>
    <row r="121" spans="2:14" x14ac:dyDescent="0.25">
      <c r="B121" s="209">
        <v>922</v>
      </c>
      <c r="C121" s="406" t="s">
        <v>26</v>
      </c>
      <c r="D121" s="158" t="s">
        <v>53</v>
      </c>
      <c r="E121" s="399">
        <v>3.5289462645427136E-2</v>
      </c>
      <c r="F121" s="404">
        <v>1.17901536670399E-2</v>
      </c>
      <c r="G121" s="401">
        <v>0.70497683781331344</v>
      </c>
      <c r="H121" s="404">
        <v>0.235531646742144</v>
      </c>
      <c r="I121" s="401">
        <v>0.64656165103426499</v>
      </c>
      <c r="J121" s="404">
        <v>0.21601522521048702</v>
      </c>
      <c r="K121" s="401">
        <v>0.73972864059709764</v>
      </c>
      <c r="L121" s="404">
        <v>0.24714216909960399</v>
      </c>
      <c r="M121" s="401">
        <v>0.29819448623125888</v>
      </c>
      <c r="N121" s="404">
        <v>9.9626306318555791E-2</v>
      </c>
    </row>
    <row r="122" spans="2:14" ht="15.75" thickBot="1" x14ac:dyDescent="0.3">
      <c r="B122" s="218">
        <v>922</v>
      </c>
      <c r="C122" s="219" t="s">
        <v>26</v>
      </c>
      <c r="D122" s="165" t="s">
        <v>54</v>
      </c>
      <c r="E122" s="407">
        <v>0.37142397466895433</v>
      </c>
      <c r="F122" s="284">
        <v>7.4694419128290418E-2</v>
      </c>
      <c r="G122" s="408">
        <v>0.1098283798373665</v>
      </c>
      <c r="H122" s="284">
        <v>2.2086799978555699E-2</v>
      </c>
      <c r="I122" s="408">
        <v>0</v>
      </c>
      <c r="J122" s="284">
        <v>0</v>
      </c>
      <c r="K122" s="408">
        <v>2.6848924939344876E-2</v>
      </c>
      <c r="L122" s="284">
        <v>5.3993952715380902E-3</v>
      </c>
      <c r="M122" s="408">
        <v>7.3002166267689086E-2</v>
      </c>
      <c r="N122" s="284">
        <v>1.4680943547954801E-2</v>
      </c>
    </row>
    <row r="123" spans="2:14" x14ac:dyDescent="0.25">
      <c r="B123" s="409">
        <v>923</v>
      </c>
      <c r="C123" s="410" t="s">
        <v>27</v>
      </c>
      <c r="D123" s="158" t="s">
        <v>50</v>
      </c>
      <c r="E123" s="399">
        <v>31.027910873213514</v>
      </c>
      <c r="F123" s="404">
        <v>0.515533779093997</v>
      </c>
      <c r="G123" s="401">
        <v>19.217049938242965</v>
      </c>
      <c r="H123" s="404">
        <v>0.31929440619391602</v>
      </c>
      <c r="I123" s="401">
        <v>3.6630375687438752</v>
      </c>
      <c r="J123" s="404">
        <v>6.0861964200370808E-2</v>
      </c>
      <c r="K123" s="401">
        <v>2.012791298867278</v>
      </c>
      <c r="L123" s="404">
        <v>3.3442854373040606E-2</v>
      </c>
      <c r="M123" s="401">
        <v>4.4725002524201108E-3</v>
      </c>
      <c r="N123" s="404">
        <v>7.43113181725533E-5</v>
      </c>
    </row>
    <row r="124" spans="2:14" x14ac:dyDescent="0.25">
      <c r="B124" s="209">
        <v>923</v>
      </c>
      <c r="C124" s="406" t="s">
        <v>27</v>
      </c>
      <c r="D124" s="158" t="s">
        <v>51</v>
      </c>
      <c r="E124" s="399">
        <v>47.135403762813041</v>
      </c>
      <c r="F124" s="404">
        <v>0.40273692803953803</v>
      </c>
      <c r="G124" s="401">
        <v>22.703654854799119</v>
      </c>
      <c r="H124" s="404">
        <v>0.19398582554851229</v>
      </c>
      <c r="I124" s="401">
        <v>16.058300145154419</v>
      </c>
      <c r="J124" s="404">
        <v>0.13720621769869384</v>
      </c>
      <c r="K124" s="401">
        <v>8.3242730724531668</v>
      </c>
      <c r="L124" s="404">
        <v>7.1124715134124869E-2</v>
      </c>
      <c r="M124" s="401">
        <v>4.6309745596541152</v>
      </c>
      <c r="N124" s="404">
        <v>3.9568229379542789E-2</v>
      </c>
    </row>
    <row r="125" spans="2:14" x14ac:dyDescent="0.25">
      <c r="B125" s="209">
        <v>923</v>
      </c>
      <c r="C125" s="406" t="s">
        <v>27</v>
      </c>
      <c r="D125" s="158" t="s">
        <v>52</v>
      </c>
      <c r="E125" s="399">
        <v>2.653290633502448</v>
      </c>
      <c r="F125" s="404">
        <v>0.43258715741683401</v>
      </c>
      <c r="G125" s="401">
        <v>1.1723293874673728</v>
      </c>
      <c r="H125" s="404">
        <v>0.191134220607899</v>
      </c>
      <c r="I125" s="401">
        <v>0.98805486657548924</v>
      </c>
      <c r="J125" s="404">
        <v>0.16109047411046301</v>
      </c>
      <c r="K125" s="401">
        <v>0.80365411125997244</v>
      </c>
      <c r="L125" s="404">
        <v>0.13102614660701201</v>
      </c>
      <c r="M125" s="401">
        <v>0.13802266226667817</v>
      </c>
      <c r="N125" s="404">
        <v>2.2502936683657101E-2</v>
      </c>
    </row>
    <row r="126" spans="2:14" x14ac:dyDescent="0.25">
      <c r="B126" s="209">
        <v>923</v>
      </c>
      <c r="C126" s="406" t="s">
        <v>27</v>
      </c>
      <c r="D126" s="158" t="s">
        <v>53</v>
      </c>
      <c r="E126" s="399">
        <v>0</v>
      </c>
      <c r="F126" s="404">
        <v>0</v>
      </c>
      <c r="G126" s="401">
        <v>0.21116920143227466</v>
      </c>
      <c r="H126" s="404">
        <v>0.75755767329964008</v>
      </c>
      <c r="I126" s="401">
        <v>0</v>
      </c>
      <c r="J126" s="404">
        <v>0</v>
      </c>
      <c r="K126" s="401">
        <v>0</v>
      </c>
      <c r="L126" s="404">
        <v>0</v>
      </c>
      <c r="M126" s="401">
        <v>0</v>
      </c>
      <c r="N126" s="404">
        <v>0</v>
      </c>
    </row>
    <row r="127" spans="2:14" ht="15.75" thickBot="1" x14ac:dyDescent="0.3">
      <c r="B127" s="218">
        <v>923</v>
      </c>
      <c r="C127" s="219" t="s">
        <v>27</v>
      </c>
      <c r="D127" s="165" t="s">
        <v>54</v>
      </c>
      <c r="E127" s="407">
        <v>2.5774741384266466</v>
      </c>
      <c r="F127" s="284">
        <v>0.32903687144731042</v>
      </c>
      <c r="G127" s="408">
        <v>0.52790498000443542</v>
      </c>
      <c r="H127" s="284">
        <v>6.7391637592975132E-2</v>
      </c>
      <c r="I127" s="408">
        <v>2.8560254573312301E-3</v>
      </c>
      <c r="J127" s="284">
        <v>3.6459635704736137E-4</v>
      </c>
      <c r="K127" s="408">
        <v>5.6270452103838091E-3</v>
      </c>
      <c r="L127" s="284">
        <v>7.1834100056090782E-4</v>
      </c>
      <c r="M127" s="408">
        <v>5.6554822944930971E-2</v>
      </c>
      <c r="N127" s="284">
        <v>7.2197124035610349E-3</v>
      </c>
    </row>
    <row r="128" spans="2:14" x14ac:dyDescent="0.25">
      <c r="B128" s="409">
        <v>924</v>
      </c>
      <c r="C128" s="410" t="s">
        <v>28</v>
      </c>
      <c r="D128" s="158" t="s">
        <v>50</v>
      </c>
      <c r="E128" s="399">
        <v>0.71777235949938079</v>
      </c>
      <c r="F128" s="404">
        <v>0.22900344236228504</v>
      </c>
      <c r="G128" s="401">
        <v>0.78731941549498674</v>
      </c>
      <c r="H128" s="404">
        <v>0.251192253366744</v>
      </c>
      <c r="I128" s="401">
        <v>0.59765218796247821</v>
      </c>
      <c r="J128" s="404">
        <v>0.19067940770833902</v>
      </c>
      <c r="K128" s="401">
        <v>0.39381075378064878</v>
      </c>
      <c r="L128" s="404">
        <v>0.125644317535374</v>
      </c>
      <c r="M128" s="401">
        <v>9.6979360343154106E-3</v>
      </c>
      <c r="N128" s="404">
        <v>3.0941017807044604E-3</v>
      </c>
    </row>
    <row r="129" spans="2:14" x14ac:dyDescent="0.25">
      <c r="B129" s="209">
        <v>924</v>
      </c>
      <c r="C129" s="406" t="s">
        <v>28</v>
      </c>
      <c r="D129" s="158" t="s">
        <v>51</v>
      </c>
      <c r="E129" s="399">
        <v>1.3294183309230365</v>
      </c>
      <c r="F129" s="404">
        <v>0.24272879546958201</v>
      </c>
      <c r="G129" s="401">
        <v>0.59424152852511203</v>
      </c>
      <c r="H129" s="404">
        <v>0.10849822593972799</v>
      </c>
      <c r="I129" s="401">
        <v>1.0421379580987453</v>
      </c>
      <c r="J129" s="404">
        <v>0.19027636779072105</v>
      </c>
      <c r="K129" s="401">
        <v>1.3772738645298583</v>
      </c>
      <c r="L129" s="404">
        <v>0.25146638826392304</v>
      </c>
      <c r="M129" s="401">
        <v>0.10749149804322192</v>
      </c>
      <c r="N129" s="404">
        <v>1.96260885203355E-2</v>
      </c>
    </row>
    <row r="130" spans="2:14" x14ac:dyDescent="0.25">
      <c r="B130" s="209">
        <v>924</v>
      </c>
      <c r="C130" s="406" t="s">
        <v>28</v>
      </c>
      <c r="D130" s="158" t="s">
        <v>52</v>
      </c>
      <c r="E130" s="399">
        <v>1.2540924E-3</v>
      </c>
      <c r="F130" s="404">
        <v>1.98E-3</v>
      </c>
      <c r="G130" s="401">
        <v>0</v>
      </c>
      <c r="H130" s="404">
        <v>0</v>
      </c>
      <c r="I130" s="401">
        <v>0.24386396760000001</v>
      </c>
      <c r="J130" s="404">
        <v>0.38501999999999997</v>
      </c>
      <c r="K130" s="401">
        <v>0.36577694999999999</v>
      </c>
      <c r="L130" s="404">
        <v>0.5774999999999999</v>
      </c>
      <c r="M130" s="401">
        <v>2.280168E-3</v>
      </c>
      <c r="N130" s="404">
        <v>3.5999999999999995E-3</v>
      </c>
    </row>
    <row r="131" spans="2:14" x14ac:dyDescent="0.25">
      <c r="B131" s="209">
        <v>924</v>
      </c>
      <c r="C131" s="406" t="s">
        <v>28</v>
      </c>
      <c r="D131" s="158" t="s">
        <v>53</v>
      </c>
      <c r="E131" s="399">
        <v>0</v>
      </c>
      <c r="F131" s="404">
        <v>0</v>
      </c>
      <c r="G131" s="401">
        <v>0</v>
      </c>
      <c r="H131" s="404">
        <v>0</v>
      </c>
      <c r="I131" s="401">
        <v>0</v>
      </c>
      <c r="J131" s="404">
        <v>0</v>
      </c>
      <c r="K131" s="401">
        <v>0</v>
      </c>
      <c r="L131" s="404">
        <v>0</v>
      </c>
      <c r="M131" s="401">
        <v>0</v>
      </c>
      <c r="N131" s="404">
        <v>0</v>
      </c>
    </row>
    <row r="132" spans="2:14" ht="15.75" thickBot="1" x14ac:dyDescent="0.3">
      <c r="B132" s="218">
        <v>924</v>
      </c>
      <c r="C132" s="219" t="s">
        <v>28</v>
      </c>
      <c r="D132" s="411" t="s">
        <v>54</v>
      </c>
      <c r="E132" s="407">
        <v>7.926336319859581E-2</v>
      </c>
      <c r="F132" s="284">
        <v>3.9913068733871702E-2</v>
      </c>
      <c r="G132" s="408">
        <v>0</v>
      </c>
      <c r="H132" s="284">
        <v>0</v>
      </c>
      <c r="I132" s="408">
        <v>8.6051333180312745E-2</v>
      </c>
      <c r="J132" s="284">
        <v>4.3331151206159796E-2</v>
      </c>
      <c r="K132" s="408">
        <v>0</v>
      </c>
      <c r="L132" s="284">
        <v>0</v>
      </c>
      <c r="M132" s="408">
        <v>0.15184948231703882</v>
      </c>
      <c r="N132" s="284">
        <v>7.6463811026254505E-2</v>
      </c>
    </row>
    <row r="133" spans="2:14" x14ac:dyDescent="0.2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</row>
    <row r="134" spans="2:14" x14ac:dyDescent="0.25">
      <c r="B134" s="451" t="s">
        <v>119</v>
      </c>
      <c r="C134" s="451"/>
      <c r="D134" s="451"/>
      <c r="E134" s="451"/>
      <c r="F134" s="451"/>
      <c r="G134" s="451"/>
      <c r="H134" s="451"/>
      <c r="I134" s="451"/>
      <c r="J134" s="451"/>
      <c r="K134" s="451"/>
      <c r="L134" s="451"/>
      <c r="M134" s="451"/>
      <c r="N134" s="451"/>
    </row>
    <row r="135" spans="2:14" ht="12" customHeight="1" x14ac:dyDescent="0.25">
      <c r="B135" s="57" t="s">
        <v>118</v>
      </c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</row>
    <row r="136" spans="2:14" ht="12" customHeight="1" x14ac:dyDescent="0.25">
      <c r="B136" s="57" t="s">
        <v>122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</row>
    <row r="137" spans="2:14" ht="15.75" customHeight="1" x14ac:dyDescent="0.25"/>
  </sheetData>
  <sheetProtection autoFilter="0"/>
  <mergeCells count="7">
    <mergeCell ref="B134:N134"/>
    <mergeCell ref="M4:N4"/>
    <mergeCell ref="E4:F4"/>
    <mergeCell ref="G4:H4"/>
    <mergeCell ref="I4:J4"/>
    <mergeCell ref="K4:L4"/>
    <mergeCell ref="B7:C11"/>
  </mergeCells>
  <pageMargins left="0.19685039370078741" right="0.19685039370078741" top="0.19685039370078741" bottom="0.19685039370078741" header="0.31496062992125984" footer="0.31496062992125984"/>
  <pageSetup paperSize="9" scale="80" orientation="portrait" r:id="rId1"/>
  <rowBreaks count="1" manualBreakCount="1">
    <brk id="67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12"/>
  <dimension ref="A1:AF67"/>
  <sheetViews>
    <sheetView workbookViewId="0"/>
  </sheetViews>
  <sheetFormatPr defaultColWidth="9.140625" defaultRowHeight="15" x14ac:dyDescent="0.25"/>
  <cols>
    <col min="1" max="1" width="23" style="1" customWidth="1"/>
    <col min="2" max="8" width="9.140625" style="1"/>
    <col min="9" max="9" width="12.5703125" style="1" bestFit="1" customWidth="1"/>
    <col min="10" max="16384" width="9.140625" style="1"/>
  </cols>
  <sheetData>
    <row r="1" spans="1:32" ht="7.5" customHeight="1" x14ac:dyDescent="0.25"/>
    <row r="2" spans="1:32" ht="7.5" customHeight="1" x14ac:dyDescent="0.25"/>
    <row r="3" spans="1:32" ht="7.5" customHeight="1" x14ac:dyDescent="0.25"/>
    <row r="4" spans="1:32" ht="7.5" customHeight="1" x14ac:dyDescent="0.25"/>
    <row r="5" spans="1:32" ht="7.5" customHeight="1" x14ac:dyDescent="0.25"/>
    <row r="6" spans="1:32" ht="7.5" customHeight="1" x14ac:dyDescent="0.25"/>
    <row r="7" spans="1:32" ht="7.5" customHeight="1" x14ac:dyDescent="0.25"/>
    <row r="8" spans="1:32" ht="7.5" customHeight="1" x14ac:dyDescent="0.25"/>
    <row r="9" spans="1:32" ht="7.5" customHeight="1" x14ac:dyDescent="0.25"/>
    <row r="10" spans="1:32" ht="7.5" customHeight="1" x14ac:dyDescent="0.25"/>
    <row r="11" spans="1:32" ht="108" x14ac:dyDescent="0.25">
      <c r="A11" s="2"/>
      <c r="B11" s="20" t="s">
        <v>89</v>
      </c>
      <c r="C11" s="20"/>
      <c r="D11" s="20" t="s">
        <v>90</v>
      </c>
      <c r="E11" s="20"/>
      <c r="F11" s="20" t="s">
        <v>91</v>
      </c>
      <c r="G11" s="20"/>
      <c r="H11" s="20" t="s">
        <v>92</v>
      </c>
      <c r="I11" s="20"/>
      <c r="J11" s="20" t="s">
        <v>93</v>
      </c>
      <c r="K11" s="20"/>
      <c r="L11" s="20" t="s">
        <v>94</v>
      </c>
      <c r="M11" s="20"/>
      <c r="N11" s="20" t="s">
        <v>95</v>
      </c>
      <c r="O11" s="20"/>
      <c r="P11" s="20" t="s">
        <v>96</v>
      </c>
      <c r="Q11" s="20"/>
      <c r="R11" s="20" t="s">
        <v>97</v>
      </c>
      <c r="S11" s="20"/>
      <c r="T11" s="20" t="s">
        <v>98</v>
      </c>
      <c r="U11" s="20"/>
      <c r="V11" s="20" t="s">
        <v>99</v>
      </c>
      <c r="W11" s="20"/>
      <c r="X11" s="20" t="s">
        <v>100</v>
      </c>
      <c r="Y11" s="20"/>
      <c r="Z11" s="20" t="s">
        <v>101</v>
      </c>
      <c r="AA11" s="20"/>
      <c r="AB11" s="20" t="s">
        <v>102</v>
      </c>
      <c r="AC11" s="20"/>
      <c r="AD11" s="20" t="s">
        <v>103</v>
      </c>
      <c r="AE11" s="2"/>
      <c r="AF11" s="2"/>
    </row>
    <row r="12" spans="1:32" x14ac:dyDescent="0.25">
      <c r="A12" s="2" t="s">
        <v>0</v>
      </c>
      <c r="B12" s="2">
        <v>2013</v>
      </c>
      <c r="C12" s="2">
        <v>2014</v>
      </c>
      <c r="D12" s="2">
        <v>2013</v>
      </c>
      <c r="E12" s="2">
        <v>2014</v>
      </c>
      <c r="F12" s="2">
        <v>2013</v>
      </c>
      <c r="G12" s="2">
        <v>2014</v>
      </c>
      <c r="H12" s="2">
        <v>2013</v>
      </c>
      <c r="I12" s="2">
        <v>2014</v>
      </c>
      <c r="J12" s="2">
        <v>2013</v>
      </c>
      <c r="K12" s="2">
        <v>2014</v>
      </c>
      <c r="L12" s="2">
        <v>2013</v>
      </c>
      <c r="M12" s="2">
        <v>2014</v>
      </c>
      <c r="N12" s="2">
        <v>2013</v>
      </c>
      <c r="O12" s="2">
        <v>2014</v>
      </c>
      <c r="P12" s="2">
        <v>2013</v>
      </c>
      <c r="Q12" s="2">
        <v>2014</v>
      </c>
      <c r="R12" s="2">
        <v>2013</v>
      </c>
      <c r="S12" s="2">
        <v>2014</v>
      </c>
      <c r="T12" s="2">
        <v>2013</v>
      </c>
      <c r="U12" s="2">
        <v>2014</v>
      </c>
      <c r="V12" s="2">
        <v>2013</v>
      </c>
      <c r="W12" s="2">
        <v>2014</v>
      </c>
      <c r="X12" s="2">
        <v>2013</v>
      </c>
      <c r="Y12" s="2">
        <v>2014</v>
      </c>
      <c r="Z12" s="2">
        <v>2013</v>
      </c>
      <c r="AA12" s="2">
        <v>2014</v>
      </c>
      <c r="AB12" s="2">
        <v>2013</v>
      </c>
      <c r="AC12" s="2">
        <v>2014</v>
      </c>
      <c r="AD12" s="2">
        <v>2013</v>
      </c>
      <c r="AE12" s="2">
        <v>2014</v>
      </c>
      <c r="AF12" s="2"/>
    </row>
    <row r="13" spans="1:32" ht="26.25" x14ac:dyDescent="0.25">
      <c r="A13" s="4" t="s">
        <v>5</v>
      </c>
      <c r="B13" s="8">
        <v>102.91467927882356</v>
      </c>
      <c r="C13" s="8">
        <v>103.52312119691378</v>
      </c>
      <c r="D13" s="8">
        <v>101.43468086590957</v>
      </c>
      <c r="E13" s="8">
        <v>100.75975399652009</v>
      </c>
      <c r="F13" s="8">
        <v>103.21497439077022</v>
      </c>
      <c r="G13" s="8">
        <v>103.39743154012527</v>
      </c>
      <c r="H13" s="2">
        <v>0.18682619392205604</v>
      </c>
      <c r="I13" s="1">
        <v>0.16652567708677737</v>
      </c>
      <c r="J13" s="9">
        <v>96</v>
      </c>
      <c r="K13" s="9">
        <v>95</v>
      </c>
      <c r="L13" s="9">
        <v>631.77456647398844</v>
      </c>
      <c r="M13" s="9">
        <v>525.57425742574253</v>
      </c>
      <c r="N13" s="9">
        <v>49.862694692272797</v>
      </c>
      <c r="O13" s="9">
        <v>49.9104112936066</v>
      </c>
      <c r="P13" s="3">
        <v>64</v>
      </c>
      <c r="Q13" s="3">
        <v>56.25</v>
      </c>
      <c r="R13" s="3">
        <v>75</v>
      </c>
      <c r="S13" s="3">
        <v>33.333333333333336</v>
      </c>
      <c r="T13" s="21">
        <v>5.7</v>
      </c>
      <c r="U13" s="21">
        <v>8.9</v>
      </c>
      <c r="V13" s="8">
        <v>12.7</v>
      </c>
      <c r="W13" s="8">
        <v>5.7</v>
      </c>
      <c r="X13" s="21">
        <v>53.475999999999999</v>
      </c>
      <c r="Y13" s="1">
        <v>50.054010000000005</v>
      </c>
      <c r="Z13" s="22">
        <v>14.516769999999999</v>
      </c>
      <c r="AA13" s="2">
        <v>13.73052</v>
      </c>
      <c r="AB13" s="22">
        <v>29.325399999999998</v>
      </c>
      <c r="AC13" s="2">
        <v>28.517140000000001</v>
      </c>
      <c r="AD13" s="8">
        <v>25.230774240000002</v>
      </c>
      <c r="AE13" s="8">
        <v>23.909136789999998</v>
      </c>
      <c r="AF13" s="6" t="s">
        <v>5</v>
      </c>
    </row>
    <row r="14" spans="1:32" ht="26.25" x14ac:dyDescent="0.25">
      <c r="A14" s="4" t="s">
        <v>6</v>
      </c>
      <c r="B14" s="8">
        <v>98.628551467747045</v>
      </c>
      <c r="C14" s="8">
        <v>96.655605298250563</v>
      </c>
      <c r="D14" s="8">
        <v>98.458012167373738</v>
      </c>
      <c r="E14" s="8">
        <v>89.372390060376219</v>
      </c>
      <c r="F14" s="8">
        <v>98.273975912389062</v>
      </c>
      <c r="G14" s="8">
        <v>106.10630765799098</v>
      </c>
      <c r="H14" s="2">
        <v>0.13391816231059897</v>
      </c>
      <c r="I14" s="1">
        <v>0.11972076690555586</v>
      </c>
      <c r="J14" s="9">
        <v>106</v>
      </c>
      <c r="K14" s="9">
        <v>114</v>
      </c>
      <c r="L14" s="9">
        <v>593.47572815533977</v>
      </c>
      <c r="M14" s="9">
        <v>527.41228070175441</v>
      </c>
      <c r="N14" s="9">
        <v>41.557102763385103</v>
      </c>
      <c r="O14" s="9">
        <v>43.944134078212301</v>
      </c>
      <c r="P14" s="3">
        <v>33.898305084745765</v>
      </c>
      <c r="Q14" s="3">
        <v>54.285714285714285</v>
      </c>
      <c r="R14" s="3">
        <v>60</v>
      </c>
      <c r="S14" s="3">
        <v>100</v>
      </c>
      <c r="T14" s="21">
        <v>5.0999999999999996</v>
      </c>
      <c r="U14" s="21">
        <v>7.5</v>
      </c>
      <c r="V14" s="8">
        <v>12</v>
      </c>
      <c r="W14" s="8">
        <v>14.9</v>
      </c>
      <c r="X14" s="21">
        <v>75.605569999999986</v>
      </c>
      <c r="Y14" s="1">
        <v>74.76297000000001</v>
      </c>
      <c r="Z14" s="22">
        <v>20.775759999999998</v>
      </c>
      <c r="AA14" s="2">
        <v>23.25516</v>
      </c>
      <c r="AB14" s="22">
        <v>43.970709999999997</v>
      </c>
      <c r="AC14" s="2">
        <v>40.424059999999997</v>
      </c>
      <c r="AD14" s="8">
        <v>36.322841629999999</v>
      </c>
      <c r="AE14" s="8">
        <v>36.634027490000001</v>
      </c>
      <c r="AF14" s="6" t="s">
        <v>6</v>
      </c>
    </row>
    <row r="15" spans="1:32" ht="26.25" x14ac:dyDescent="0.25">
      <c r="A15" s="4" t="s">
        <v>7</v>
      </c>
      <c r="B15" s="8">
        <v>97.024115101215031</v>
      </c>
      <c r="C15" s="8">
        <v>103.33909504018878</v>
      </c>
      <c r="D15" s="8">
        <v>91.550186956011245</v>
      </c>
      <c r="E15" s="8">
        <v>96.009762075614532</v>
      </c>
      <c r="F15" s="8">
        <v>105.33680611035903</v>
      </c>
      <c r="G15" s="8">
        <v>117.9593277332971</v>
      </c>
      <c r="H15" s="2">
        <v>0.19805037315979196</v>
      </c>
      <c r="I15" s="1">
        <v>0.20993007689987744</v>
      </c>
      <c r="J15" s="9">
        <v>151</v>
      </c>
      <c r="K15" s="9">
        <v>124</v>
      </c>
      <c r="L15" s="9">
        <v>622.78658536585363</v>
      </c>
      <c r="M15" s="9">
        <v>555.51094890510944</v>
      </c>
      <c r="N15" s="9">
        <v>47.7256089170222</v>
      </c>
      <c r="O15" s="9">
        <v>58.372493985565399</v>
      </c>
      <c r="P15" s="3">
        <v>40</v>
      </c>
      <c r="Q15" s="3">
        <v>47.727272727272727</v>
      </c>
      <c r="R15" s="3">
        <v>0</v>
      </c>
      <c r="S15" s="3">
        <v>66.666666666666671</v>
      </c>
      <c r="T15" s="21">
        <v>6.9</v>
      </c>
      <c r="U15" s="21">
        <v>8.1999999999999993</v>
      </c>
      <c r="V15" s="8">
        <v>10.8</v>
      </c>
      <c r="W15" s="8">
        <v>16.8</v>
      </c>
      <c r="X15" s="21">
        <v>51.35568</v>
      </c>
      <c r="Y15" s="1">
        <v>51.068219999999997</v>
      </c>
      <c r="Z15" s="22">
        <v>14.54448</v>
      </c>
      <c r="AA15" s="2">
        <v>14.549340000000001</v>
      </c>
      <c r="AB15" s="22">
        <v>28.09834</v>
      </c>
      <c r="AC15" s="2">
        <v>26.150549999999999</v>
      </c>
      <c r="AD15" s="8">
        <v>26.746649640000001</v>
      </c>
      <c r="AE15" s="8">
        <v>25.625752629999997</v>
      </c>
      <c r="AF15" s="6" t="s">
        <v>7</v>
      </c>
    </row>
    <row r="16" spans="1:32" ht="26.25" x14ac:dyDescent="0.25">
      <c r="A16" s="4" t="s">
        <v>8</v>
      </c>
      <c r="B16" s="8">
        <v>98.148829308397538</v>
      </c>
      <c r="C16" s="8">
        <v>96.182470778879519</v>
      </c>
      <c r="D16" s="8">
        <v>94.280984825855995</v>
      </c>
      <c r="E16" s="8">
        <v>89.798210800410828</v>
      </c>
      <c r="F16" s="8">
        <v>104.15938693985908</v>
      </c>
      <c r="G16" s="8">
        <v>109.6431051567144</v>
      </c>
      <c r="H16" s="2">
        <v>0.16563991214495466</v>
      </c>
      <c r="I16" s="1">
        <v>0.15168824534486733</v>
      </c>
      <c r="J16" s="9">
        <v>140</v>
      </c>
      <c r="K16" s="9">
        <v>139</v>
      </c>
      <c r="L16" s="9">
        <v>494.86842105263156</v>
      </c>
      <c r="M16" s="9">
        <v>483.063829787234</v>
      </c>
      <c r="N16" s="9">
        <v>56.955810147299502</v>
      </c>
      <c r="O16" s="9">
        <v>59.213478962392898</v>
      </c>
      <c r="P16" s="3">
        <v>38.46153846153846</v>
      </c>
      <c r="Q16" s="3">
        <v>27.083333333333332</v>
      </c>
      <c r="R16" s="3">
        <v>100</v>
      </c>
      <c r="S16" s="3">
        <v>14.285714285714286</v>
      </c>
      <c r="T16" s="21">
        <v>10.8</v>
      </c>
      <c r="U16" s="21">
        <v>9.6</v>
      </c>
      <c r="V16" s="8">
        <v>11.6</v>
      </c>
      <c r="W16" s="8">
        <v>13.7</v>
      </c>
      <c r="X16" s="21">
        <v>83.99051</v>
      </c>
      <c r="Y16" s="1">
        <v>81.201040000000006</v>
      </c>
      <c r="Z16" s="22">
        <v>25.227250000000002</v>
      </c>
      <c r="AA16" s="2">
        <v>25.260380000000001</v>
      </c>
      <c r="AB16" s="22">
        <v>45.352350000000001</v>
      </c>
      <c r="AC16" s="2">
        <v>41.333829999999999</v>
      </c>
      <c r="AD16" s="8">
        <v>41.021132150000007</v>
      </c>
      <c r="AE16" s="8">
        <v>40.627367400000004</v>
      </c>
      <c r="AF16" s="6" t="s">
        <v>8</v>
      </c>
    </row>
    <row r="17" spans="1:32" ht="26.25" x14ac:dyDescent="0.25">
      <c r="A17" s="4" t="s">
        <v>9</v>
      </c>
      <c r="B17" s="8">
        <v>97.244177924311586</v>
      </c>
      <c r="C17" s="8">
        <v>96.930340191242479</v>
      </c>
      <c r="D17" s="8">
        <v>92.312633455899515</v>
      </c>
      <c r="E17" s="8">
        <v>86.754952703454776</v>
      </c>
      <c r="F17" s="8">
        <v>105.83872951681053</v>
      </c>
      <c r="G17" s="8">
        <v>111.29546651816173</v>
      </c>
      <c r="H17" s="2">
        <v>0.18319878080436017</v>
      </c>
      <c r="I17" s="1">
        <v>0.1776954429113225</v>
      </c>
      <c r="J17" s="9">
        <v>108</v>
      </c>
      <c r="K17" s="9">
        <v>128</v>
      </c>
      <c r="L17" s="9">
        <v>534.70731707317077</v>
      </c>
      <c r="M17" s="9">
        <v>519.26896551724133</v>
      </c>
      <c r="N17" s="9">
        <v>47.356302038472599</v>
      </c>
      <c r="O17" s="9">
        <v>51.793512539420298</v>
      </c>
      <c r="P17" s="3">
        <v>67.741935483870961</v>
      </c>
      <c r="Q17" s="3">
        <v>62.162162162162161</v>
      </c>
      <c r="R17" s="3">
        <v>0</v>
      </c>
      <c r="S17" s="3">
        <v>100</v>
      </c>
      <c r="T17" s="21">
        <v>4.7</v>
      </c>
      <c r="U17" s="21">
        <v>5.9</v>
      </c>
      <c r="V17" s="8">
        <v>16.2</v>
      </c>
      <c r="W17" s="8">
        <v>19.2</v>
      </c>
      <c r="X17" s="21">
        <v>53.084639999999993</v>
      </c>
      <c r="Y17" s="1">
        <v>52.036529999999999</v>
      </c>
      <c r="Z17" s="22">
        <v>15.002689999999999</v>
      </c>
      <c r="AA17" s="2">
        <v>15.449820000000001</v>
      </c>
      <c r="AB17" s="22">
        <v>28.03999</v>
      </c>
      <c r="AC17" s="2">
        <v>26.36467</v>
      </c>
      <c r="AD17" s="8">
        <v>25.883360589999999</v>
      </c>
      <c r="AE17" s="8">
        <v>24.610186930000001</v>
      </c>
      <c r="AF17" s="6" t="s">
        <v>9</v>
      </c>
    </row>
    <row r="18" spans="1:32" ht="26.25" x14ac:dyDescent="0.25">
      <c r="A18" s="4" t="s">
        <v>10</v>
      </c>
      <c r="B18" s="8">
        <v>103.55724908374536</v>
      </c>
      <c r="C18" s="8">
        <v>100.81245899849846</v>
      </c>
      <c r="D18" s="8">
        <v>103.53001446430802</v>
      </c>
      <c r="E18" s="8">
        <v>99.456219231931712</v>
      </c>
      <c r="F18" s="8">
        <v>106.94351873270301</v>
      </c>
      <c r="G18" s="8">
        <v>105.10316815485785</v>
      </c>
      <c r="H18" s="2">
        <v>0.21551622050605421</v>
      </c>
      <c r="I18" s="1">
        <v>0.2143408912808121</v>
      </c>
      <c r="J18" s="9">
        <v>86</v>
      </c>
      <c r="K18" s="9">
        <v>84</v>
      </c>
      <c r="L18" s="9">
        <v>475.90322580645159</v>
      </c>
      <c r="M18" s="9">
        <v>413.42424242424244</v>
      </c>
      <c r="N18" s="9">
        <v>32.540224913494797</v>
      </c>
      <c r="O18" s="9">
        <v>34.2715189873418</v>
      </c>
      <c r="P18" s="3">
        <v>72.727272727272734</v>
      </c>
      <c r="Q18" s="3">
        <v>71.428571428571431</v>
      </c>
      <c r="R18" s="3">
        <v>100</v>
      </c>
      <c r="S18" s="3">
        <v>50</v>
      </c>
      <c r="T18" s="21">
        <v>5</v>
      </c>
      <c r="U18" s="21">
        <v>7.3</v>
      </c>
      <c r="V18" s="8">
        <v>16.2</v>
      </c>
      <c r="W18" s="8">
        <v>14.1</v>
      </c>
      <c r="X18" s="21">
        <v>38.401560000000003</v>
      </c>
      <c r="Y18" s="1">
        <v>37.128050000000002</v>
      </c>
      <c r="Z18" s="22">
        <v>9.6716499999999996</v>
      </c>
      <c r="AA18" s="2">
        <v>9.5867100000000001</v>
      </c>
      <c r="AB18" s="22">
        <v>20.53304</v>
      </c>
      <c r="AC18" s="2">
        <v>20.18777</v>
      </c>
      <c r="AD18" s="8">
        <v>19.403369050000002</v>
      </c>
      <c r="AE18" s="8">
        <v>19.09541128</v>
      </c>
      <c r="AF18" s="6" t="s">
        <v>10</v>
      </c>
    </row>
    <row r="19" spans="1:32" ht="26.25" x14ac:dyDescent="0.25">
      <c r="A19" s="4" t="s">
        <v>11</v>
      </c>
      <c r="B19" s="8">
        <v>92.584801795350302</v>
      </c>
      <c r="C19" s="8">
        <v>99.658162424552614</v>
      </c>
      <c r="D19" s="8">
        <v>82.043565931676937</v>
      </c>
      <c r="E19" s="8">
        <v>89.417040998959294</v>
      </c>
      <c r="F19" s="8">
        <v>104.74368763840056</v>
      </c>
      <c r="G19" s="8">
        <v>111.39907382864494</v>
      </c>
      <c r="H19" s="2">
        <v>0.19552318720613293</v>
      </c>
      <c r="I19" s="1">
        <v>0.18930078581743373</v>
      </c>
      <c r="J19" s="9">
        <v>94</v>
      </c>
      <c r="K19" s="9">
        <v>91</v>
      </c>
      <c r="L19" s="9">
        <v>433.97087378640776</v>
      </c>
      <c r="M19" s="9">
        <v>520.72972972972968</v>
      </c>
      <c r="N19" s="9">
        <v>46.841557911908701</v>
      </c>
      <c r="O19" s="9">
        <v>46.732394366197198</v>
      </c>
      <c r="P19" s="3">
        <v>52.631578947368418</v>
      </c>
      <c r="Q19" s="3">
        <v>76.92307692307692</v>
      </c>
      <c r="R19" s="3">
        <v>16.666666666666668</v>
      </c>
      <c r="S19" s="3">
        <v>66.666666666666671</v>
      </c>
      <c r="T19" s="21">
        <v>8.6</v>
      </c>
      <c r="U19" s="21">
        <v>5.7</v>
      </c>
      <c r="V19" s="8">
        <v>15.3</v>
      </c>
      <c r="W19" s="8">
        <v>15.6</v>
      </c>
      <c r="X19" s="21">
        <v>38.769920000000006</v>
      </c>
      <c r="Y19" s="1">
        <v>37.470349999999996</v>
      </c>
      <c r="Z19" s="22">
        <v>11.84085</v>
      </c>
      <c r="AA19" s="2">
        <v>11.397880000000001</v>
      </c>
      <c r="AB19" s="22">
        <v>20.758330000000001</v>
      </c>
      <c r="AC19" s="2">
        <v>20.216080000000002</v>
      </c>
      <c r="AD19" s="8">
        <v>20.02559767</v>
      </c>
      <c r="AE19" s="8">
        <v>19.002884479999995</v>
      </c>
      <c r="AF19" s="6" t="s">
        <v>11</v>
      </c>
    </row>
    <row r="20" spans="1:32" ht="26.25" x14ac:dyDescent="0.25">
      <c r="A20" s="4" t="s">
        <v>12</v>
      </c>
      <c r="B20" s="8">
        <v>96.308747207763432</v>
      </c>
      <c r="C20" s="8">
        <v>89.74637005653824</v>
      </c>
      <c r="D20" s="8">
        <v>90.973528223873458</v>
      </c>
      <c r="E20" s="8">
        <v>80.998461560357555</v>
      </c>
      <c r="F20" s="8">
        <v>103.10206844060416</v>
      </c>
      <c r="G20" s="8">
        <v>100.84195531272286</v>
      </c>
      <c r="H20" s="2">
        <v>0.19794074417036656</v>
      </c>
      <c r="I20" s="1">
        <v>0.191827163598908</v>
      </c>
      <c r="J20" s="9">
        <v>96</v>
      </c>
      <c r="K20" s="9">
        <v>111</v>
      </c>
      <c r="L20" s="9">
        <v>418</v>
      </c>
      <c r="M20" s="9">
        <v>434.10738255033556</v>
      </c>
      <c r="N20" s="9">
        <v>49.717429718875501</v>
      </c>
      <c r="O20" s="9">
        <v>46.294326871776597</v>
      </c>
      <c r="P20" s="3">
        <v>47.058823529411768</v>
      </c>
      <c r="Q20" s="3">
        <v>40</v>
      </c>
      <c r="R20" s="3">
        <v>0</v>
      </c>
      <c r="S20" s="3">
        <v>50</v>
      </c>
      <c r="T20" s="21">
        <v>5.3</v>
      </c>
      <c r="U20" s="21">
        <v>7.7</v>
      </c>
      <c r="V20" s="8">
        <v>13.3</v>
      </c>
      <c r="W20" s="8">
        <v>15.7</v>
      </c>
      <c r="X20" s="21">
        <v>49.889880000000005</v>
      </c>
      <c r="Y20" s="1">
        <v>48.381399999999999</v>
      </c>
      <c r="Z20" s="22">
        <v>14.065810000000001</v>
      </c>
      <c r="AA20" s="2">
        <v>14.3927</v>
      </c>
      <c r="AB20" s="22">
        <v>25.316880000000001</v>
      </c>
      <c r="AC20" s="2">
        <v>24.304500000000001</v>
      </c>
      <c r="AD20" s="8">
        <v>24.532261030000001</v>
      </c>
      <c r="AE20" s="8">
        <v>24.096096490000001</v>
      </c>
      <c r="AF20" s="6" t="s">
        <v>12</v>
      </c>
    </row>
    <row r="21" spans="1:32" ht="26.25" x14ac:dyDescent="0.25">
      <c r="A21" s="4" t="s">
        <v>13</v>
      </c>
      <c r="B21" s="8">
        <v>103.40651274132942</v>
      </c>
      <c r="C21" s="8">
        <v>102.74384460939604</v>
      </c>
      <c r="D21" s="8">
        <v>93.442139672857024</v>
      </c>
      <c r="E21" s="8">
        <v>95.508338678367565</v>
      </c>
      <c r="F21" s="8">
        <v>112.19769116310007</v>
      </c>
      <c r="G21" s="8">
        <v>109.14129590472157</v>
      </c>
      <c r="H21" s="2">
        <v>0.18146485321363412</v>
      </c>
      <c r="I21" s="1">
        <v>0.17342925311772614</v>
      </c>
      <c r="J21" s="9">
        <v>105</v>
      </c>
      <c r="K21" s="9">
        <v>99</v>
      </c>
      <c r="L21" s="9">
        <v>510.04651162790702</v>
      </c>
      <c r="M21" s="9">
        <v>480.37113402061857</v>
      </c>
      <c r="N21" s="9">
        <v>46.313725490196099</v>
      </c>
      <c r="O21" s="9">
        <v>52.973623220395098</v>
      </c>
      <c r="P21" s="3">
        <v>61.224489795918366</v>
      </c>
      <c r="Q21" s="3">
        <v>60</v>
      </c>
      <c r="R21" s="3">
        <v>100</v>
      </c>
      <c r="S21" s="3">
        <v>75</v>
      </c>
      <c r="T21" s="21">
        <v>11.7</v>
      </c>
      <c r="U21" s="21">
        <v>15.9</v>
      </c>
      <c r="V21" s="8">
        <v>6.6</v>
      </c>
      <c r="W21" s="8">
        <v>15.3</v>
      </c>
      <c r="X21" s="21">
        <v>67.535519999999991</v>
      </c>
      <c r="Y21" s="1">
        <v>66.653800000000004</v>
      </c>
      <c r="Z21" s="22">
        <v>21.335719999999998</v>
      </c>
      <c r="AA21" s="2">
        <v>19.787790000000001</v>
      </c>
      <c r="AB21" s="22">
        <v>37.216099999999997</v>
      </c>
      <c r="AC21" s="2">
        <v>36.961649999999999</v>
      </c>
      <c r="AD21" s="8">
        <v>35.21200134</v>
      </c>
      <c r="AE21" s="8">
        <v>33.982987850000001</v>
      </c>
      <c r="AF21" s="6" t="s">
        <v>13</v>
      </c>
    </row>
    <row r="22" spans="1:32" ht="26.25" x14ac:dyDescent="0.25">
      <c r="A22" s="4" t="s">
        <v>14</v>
      </c>
      <c r="B22" s="8">
        <v>99.69839620647636</v>
      </c>
      <c r="C22" s="8">
        <v>96.95557775592799</v>
      </c>
      <c r="D22" s="8">
        <v>95.033279148090898</v>
      </c>
      <c r="E22" s="8">
        <v>90.163545192286307</v>
      </c>
      <c r="F22" s="8">
        <v>101.46300391781902</v>
      </c>
      <c r="G22" s="8">
        <v>101.16397876117557</v>
      </c>
      <c r="H22" s="2">
        <v>0.15443999942206954</v>
      </c>
      <c r="I22" s="1">
        <v>0.14494733456317774</v>
      </c>
      <c r="J22" s="9">
        <v>143</v>
      </c>
      <c r="K22" s="9">
        <v>133</v>
      </c>
      <c r="L22" s="9">
        <v>631.49720670391059</v>
      </c>
      <c r="M22" s="9">
        <v>627.18604651162786</v>
      </c>
      <c r="N22" s="9">
        <v>58.914858348402603</v>
      </c>
      <c r="O22" s="9">
        <v>42.716420257942701</v>
      </c>
      <c r="P22" s="3">
        <v>30.864197530864196</v>
      </c>
      <c r="Q22" s="3">
        <v>40</v>
      </c>
      <c r="R22" s="3">
        <v>0</v>
      </c>
      <c r="S22" s="3">
        <v>0</v>
      </c>
      <c r="T22" s="21">
        <v>10.3</v>
      </c>
      <c r="U22" s="21">
        <v>8.5</v>
      </c>
      <c r="V22" s="8">
        <v>15</v>
      </c>
      <c r="W22" s="8">
        <v>15.2</v>
      </c>
      <c r="X22" s="21">
        <v>54.274439999999998</v>
      </c>
      <c r="Y22" s="1">
        <v>51.83652</v>
      </c>
      <c r="Z22" s="22">
        <v>14.928739999999999</v>
      </c>
      <c r="AA22" s="2">
        <v>14.62602</v>
      </c>
      <c r="AB22" s="22">
        <v>29.747440000000001</v>
      </c>
      <c r="AC22" s="2">
        <v>27.963049999999999</v>
      </c>
      <c r="AD22" s="8">
        <v>26.284834270000005</v>
      </c>
      <c r="AE22" s="8">
        <v>25.054726880000004</v>
      </c>
      <c r="AF22" s="6" t="s">
        <v>14</v>
      </c>
    </row>
    <row r="23" spans="1:32" ht="39" x14ac:dyDescent="0.25">
      <c r="A23" s="4" t="s">
        <v>15</v>
      </c>
      <c r="B23" s="8">
        <v>103.00552823008289</v>
      </c>
      <c r="C23" s="8">
        <v>106.41519087807124</v>
      </c>
      <c r="D23" s="8">
        <v>98.848840448010705</v>
      </c>
      <c r="E23" s="8">
        <v>103.71440912516994</v>
      </c>
      <c r="F23" s="8">
        <v>105.9415152824391</v>
      </c>
      <c r="G23" s="8">
        <v>108.69607085950038</v>
      </c>
      <c r="H23" s="2">
        <v>0.19682167837869652</v>
      </c>
      <c r="I23" s="1">
        <v>0.20006396013010333</v>
      </c>
      <c r="J23" s="9">
        <v>77</v>
      </c>
      <c r="K23" s="9">
        <v>81</v>
      </c>
      <c r="L23" s="9">
        <v>588.02469135802471</v>
      </c>
      <c r="M23" s="9">
        <v>405.7076923076923</v>
      </c>
      <c r="N23" s="9">
        <v>52.851012658227802</v>
      </c>
      <c r="O23" s="9">
        <v>51.728220402084901</v>
      </c>
      <c r="P23" s="3">
        <v>75.675675675675677</v>
      </c>
      <c r="Q23" s="3">
        <v>63.829787234042556</v>
      </c>
      <c r="R23" s="3">
        <v>100</v>
      </c>
      <c r="S23" s="3" t="s">
        <v>117</v>
      </c>
      <c r="T23" s="21">
        <v>7</v>
      </c>
      <c r="U23" s="21">
        <v>6.2</v>
      </c>
      <c r="V23" s="8">
        <v>10.199999999999999</v>
      </c>
      <c r="W23" s="8">
        <v>10.3</v>
      </c>
      <c r="X23" s="21">
        <v>58.417840000000012</v>
      </c>
      <c r="Y23" s="1">
        <v>55.808839999999996</v>
      </c>
      <c r="Z23" s="22">
        <v>17.361450000000001</v>
      </c>
      <c r="AA23" s="2">
        <v>15.55415</v>
      </c>
      <c r="AB23" s="22">
        <v>33.505830000000003</v>
      </c>
      <c r="AC23" s="2">
        <v>32.173160000000003</v>
      </c>
      <c r="AD23" s="8">
        <v>32.071048159999997</v>
      </c>
      <c r="AE23" s="8">
        <v>30.873631420000002</v>
      </c>
      <c r="AF23" s="6" t="s">
        <v>15</v>
      </c>
    </row>
    <row r="24" spans="1:32" ht="26.25" x14ac:dyDescent="0.25">
      <c r="A24" s="4" t="s">
        <v>16</v>
      </c>
      <c r="B24" s="8">
        <v>108.38009342104878</v>
      </c>
      <c r="C24" s="8">
        <v>96.539528601712959</v>
      </c>
      <c r="D24" s="8">
        <v>106.28076867841551</v>
      </c>
      <c r="E24" s="8">
        <v>89.589081574063925</v>
      </c>
      <c r="F24" s="8">
        <v>110.96264618601475</v>
      </c>
      <c r="G24" s="8">
        <v>104.58508739319663</v>
      </c>
      <c r="H24" s="2">
        <v>0.16102742168675935</v>
      </c>
      <c r="I24" s="1">
        <v>0.16682051882971813</v>
      </c>
      <c r="J24" s="9">
        <v>97</v>
      </c>
      <c r="K24" s="9">
        <v>92</v>
      </c>
      <c r="L24" s="9">
        <v>460.01657458563534</v>
      </c>
      <c r="M24" s="9">
        <v>410.88</v>
      </c>
      <c r="N24" s="9">
        <v>50.367485961520799</v>
      </c>
      <c r="O24" s="9">
        <v>60.929864253393703</v>
      </c>
      <c r="P24" s="3">
        <v>51.111111111111114</v>
      </c>
      <c r="Q24" s="3">
        <v>45.714285714285715</v>
      </c>
      <c r="R24" s="3">
        <v>40</v>
      </c>
      <c r="S24" s="3">
        <v>30.76923076923077</v>
      </c>
      <c r="T24" s="21">
        <v>7.7</v>
      </c>
      <c r="U24" s="21">
        <v>9.5</v>
      </c>
      <c r="V24" s="8">
        <v>8.3000000000000007</v>
      </c>
      <c r="W24" s="8">
        <v>7.9</v>
      </c>
      <c r="X24" s="21">
        <v>77.862960000000001</v>
      </c>
      <c r="Y24" s="1">
        <v>77.07732</v>
      </c>
      <c r="Z24" s="22">
        <v>21.814710000000002</v>
      </c>
      <c r="AA24" s="2">
        <v>23.71285</v>
      </c>
      <c r="AB24" s="22">
        <v>45.229649999999999</v>
      </c>
      <c r="AC24" s="2">
        <v>43.9482</v>
      </c>
      <c r="AD24" s="8">
        <v>38.815145029999996</v>
      </c>
      <c r="AE24" s="8">
        <v>38.61886183</v>
      </c>
      <c r="AF24" s="6" t="s">
        <v>16</v>
      </c>
    </row>
    <row r="25" spans="1:32" ht="39" x14ac:dyDescent="0.25">
      <c r="A25" s="4" t="s">
        <v>17</v>
      </c>
      <c r="B25" s="8">
        <v>98.991127032726951</v>
      </c>
      <c r="C25" s="8">
        <v>99.80214421738448</v>
      </c>
      <c r="D25" s="8">
        <v>96.482885337788517</v>
      </c>
      <c r="E25" s="8">
        <v>95.624007792185097</v>
      </c>
      <c r="F25" s="8">
        <v>103.55513979791878</v>
      </c>
      <c r="G25" s="8">
        <v>107.97914673181073</v>
      </c>
      <c r="H25" s="2">
        <v>0.1662743920603989</v>
      </c>
      <c r="I25" s="1">
        <v>0.17059225227927141</v>
      </c>
      <c r="J25" s="9">
        <v>105</v>
      </c>
      <c r="K25" s="9">
        <v>122</v>
      </c>
      <c r="L25" s="9">
        <v>479.26582278481015</v>
      </c>
      <c r="M25" s="9">
        <v>477.09375</v>
      </c>
      <c r="N25" s="9">
        <v>47.263071895424801</v>
      </c>
      <c r="O25" s="9">
        <v>56.188811188811201</v>
      </c>
      <c r="P25" s="3">
        <v>56.60377358490566</v>
      </c>
      <c r="Q25" s="3">
        <v>51.282051282051285</v>
      </c>
      <c r="R25" s="3">
        <v>40</v>
      </c>
      <c r="S25" s="3">
        <v>0</v>
      </c>
      <c r="T25" s="21">
        <v>14.2</v>
      </c>
      <c r="U25" s="21">
        <v>7.4</v>
      </c>
      <c r="V25" s="8">
        <v>17.7</v>
      </c>
      <c r="W25" s="8">
        <v>14.5</v>
      </c>
      <c r="X25" s="21">
        <v>36.960979999999999</v>
      </c>
      <c r="Y25" s="1">
        <v>36.620170000000002</v>
      </c>
      <c r="Z25" s="22">
        <v>10.30021</v>
      </c>
      <c r="AA25" s="2">
        <v>10.272360000000001</v>
      </c>
      <c r="AB25" s="22">
        <v>21.706810000000001</v>
      </c>
      <c r="AC25" s="2">
        <v>20.21508</v>
      </c>
      <c r="AD25" s="8">
        <v>19.70705955</v>
      </c>
      <c r="AE25" s="8">
        <v>18.511141049999996</v>
      </c>
      <c r="AF25" s="6" t="s">
        <v>17</v>
      </c>
    </row>
    <row r="26" spans="1:32" ht="39" x14ac:dyDescent="0.25">
      <c r="A26" s="4" t="s">
        <v>18</v>
      </c>
      <c r="B26" s="8">
        <v>101.19587072617925</v>
      </c>
      <c r="C26" s="8">
        <v>99.314438271489195</v>
      </c>
      <c r="D26" s="8">
        <v>103.2506045480234</v>
      </c>
      <c r="E26" s="8">
        <v>101.39972515655386</v>
      </c>
      <c r="F26" s="8">
        <v>99.986456709203779</v>
      </c>
      <c r="G26" s="8">
        <v>96.930952848527355</v>
      </c>
      <c r="H26" s="2">
        <v>0.21363266574914044</v>
      </c>
      <c r="I26" s="1">
        <v>0.18072603828065142</v>
      </c>
      <c r="J26" s="9">
        <v>94</v>
      </c>
      <c r="K26" s="9">
        <v>80</v>
      </c>
      <c r="L26" s="9">
        <v>390.22222222222223</v>
      </c>
      <c r="M26" s="9">
        <v>382.26923076923077</v>
      </c>
      <c r="N26" s="9">
        <v>51.2287246722288</v>
      </c>
      <c r="O26" s="9">
        <v>46.030743051616597</v>
      </c>
      <c r="P26" s="3">
        <v>43.835616438356162</v>
      </c>
      <c r="Q26" s="3">
        <v>67.307692307692307</v>
      </c>
      <c r="R26" s="3">
        <v>100</v>
      </c>
      <c r="S26" s="3">
        <v>50</v>
      </c>
      <c r="T26" s="21">
        <v>3.8</v>
      </c>
      <c r="U26" s="21">
        <v>7.2</v>
      </c>
      <c r="V26" s="8">
        <v>15.8</v>
      </c>
      <c r="W26" s="8">
        <v>11.5</v>
      </c>
      <c r="X26" s="21">
        <v>49.933169999999997</v>
      </c>
      <c r="Y26" s="1">
        <v>50.324919999999999</v>
      </c>
      <c r="Z26" s="22">
        <v>13.97805</v>
      </c>
      <c r="AA26" s="2">
        <v>13.82973</v>
      </c>
      <c r="AB26" s="22">
        <v>30.551410000000001</v>
      </c>
      <c r="AC26" s="2">
        <v>30.678650000000001</v>
      </c>
      <c r="AD26" s="8">
        <v>25.682368399999998</v>
      </c>
      <c r="AE26" s="8">
        <v>25.17850572</v>
      </c>
      <c r="AF26" s="6" t="s">
        <v>18</v>
      </c>
    </row>
    <row r="27" spans="1:32" ht="26.25" x14ac:dyDescent="0.25">
      <c r="A27" s="4" t="s">
        <v>19</v>
      </c>
      <c r="B27" s="8">
        <v>106.4522250543061</v>
      </c>
      <c r="C27" s="8">
        <v>102.31176160443238</v>
      </c>
      <c r="D27" s="8">
        <v>101.24060328884724</v>
      </c>
      <c r="E27" s="8">
        <v>95.962228512387739</v>
      </c>
      <c r="F27" s="8">
        <v>111.68797551836069</v>
      </c>
      <c r="G27" s="8">
        <v>108.23192366060456</v>
      </c>
      <c r="H27" s="2">
        <v>0.21100189341884776</v>
      </c>
      <c r="I27" s="1">
        <v>0.20554152452294186</v>
      </c>
      <c r="J27" s="9">
        <v>132</v>
      </c>
      <c r="K27" s="9">
        <v>137</v>
      </c>
      <c r="L27" s="9">
        <v>524.7538461538461</v>
      </c>
      <c r="M27" s="9">
        <v>502.76271186440675</v>
      </c>
      <c r="N27" s="9">
        <v>59.442362405572403</v>
      </c>
      <c r="O27" s="9">
        <v>69.699310740953507</v>
      </c>
      <c r="P27" s="3">
        <v>38.095238095238095</v>
      </c>
      <c r="Q27" s="3">
        <v>31.818181818181817</v>
      </c>
      <c r="R27" s="3">
        <v>50</v>
      </c>
      <c r="S27" s="3">
        <v>22.222222222222221</v>
      </c>
      <c r="T27" s="21">
        <v>9</v>
      </c>
      <c r="U27" s="21">
        <v>8</v>
      </c>
      <c r="V27" s="8">
        <v>19.7</v>
      </c>
      <c r="W27" s="8">
        <v>12.6</v>
      </c>
      <c r="X27" s="21">
        <v>63.457529999999991</v>
      </c>
      <c r="Y27" s="1">
        <v>60.649929999999998</v>
      </c>
      <c r="Z27" s="22">
        <v>18.701239999999999</v>
      </c>
      <c r="AA27" s="2">
        <v>17.552579999999999</v>
      </c>
      <c r="AB27" s="22">
        <v>35.809730000000002</v>
      </c>
      <c r="AC27" s="2">
        <v>34.252400000000002</v>
      </c>
      <c r="AD27" s="8">
        <v>31.630771259999996</v>
      </c>
      <c r="AE27" s="8">
        <v>29.79163161</v>
      </c>
      <c r="AF27" s="6" t="s">
        <v>19</v>
      </c>
    </row>
    <row r="28" spans="1:32" ht="26.25" x14ac:dyDescent="0.25">
      <c r="A28" s="4" t="s">
        <v>20</v>
      </c>
      <c r="B28" s="8">
        <v>97.51986509595578</v>
      </c>
      <c r="C28" s="8">
        <v>101.47896804132709</v>
      </c>
      <c r="D28" s="8">
        <v>98.06545749536032</v>
      </c>
      <c r="E28" s="8">
        <v>98.974491747666022</v>
      </c>
      <c r="F28" s="8">
        <v>95.659878686318336</v>
      </c>
      <c r="G28" s="8">
        <v>102.24961370927973</v>
      </c>
      <c r="H28" s="2">
        <v>0.17911507628064949</v>
      </c>
      <c r="I28" s="1">
        <v>0.17260091964008717</v>
      </c>
      <c r="J28" s="9">
        <v>121</v>
      </c>
      <c r="K28" s="9">
        <v>92</v>
      </c>
      <c r="L28" s="9">
        <v>423.1904761904762</v>
      </c>
      <c r="M28" s="9">
        <v>406.21052631578948</v>
      </c>
      <c r="N28" s="9">
        <v>61.380246913580301</v>
      </c>
      <c r="O28" s="9">
        <v>62.596754887617998</v>
      </c>
      <c r="P28" s="3">
        <v>66.666666666666671</v>
      </c>
      <c r="Q28" s="3">
        <v>60</v>
      </c>
      <c r="R28" s="3">
        <v>66.666666666666671</v>
      </c>
      <c r="S28" s="3">
        <v>33.333333333333336</v>
      </c>
      <c r="T28" s="21">
        <v>7.3</v>
      </c>
      <c r="U28" s="21">
        <v>8.6999999999999993</v>
      </c>
      <c r="V28" s="8">
        <v>14.1</v>
      </c>
      <c r="W28" s="8">
        <v>18.7</v>
      </c>
      <c r="X28" s="21">
        <v>49.024910000000006</v>
      </c>
      <c r="Y28" s="1">
        <v>45.540939999999999</v>
      </c>
      <c r="Z28" s="22">
        <v>12.880789999999999</v>
      </c>
      <c r="AA28" s="2">
        <v>12.526439999999999</v>
      </c>
      <c r="AB28" s="22">
        <v>27.508199999999999</v>
      </c>
      <c r="AC28" s="2">
        <v>25.089510000000001</v>
      </c>
      <c r="AD28" s="8">
        <v>23.08612638</v>
      </c>
      <c r="AE28" s="8">
        <v>22.465413179999995</v>
      </c>
      <c r="AF28" s="6" t="s">
        <v>20</v>
      </c>
    </row>
    <row r="29" spans="1:32" ht="26.25" x14ac:dyDescent="0.25">
      <c r="A29" s="4" t="s">
        <v>21</v>
      </c>
      <c r="B29" s="8">
        <v>101.06915304836986</v>
      </c>
      <c r="C29" s="8">
        <v>101.64456695198099</v>
      </c>
      <c r="D29" s="8">
        <v>93.845924740995954</v>
      </c>
      <c r="E29" s="8">
        <v>99.360443341179177</v>
      </c>
      <c r="F29" s="8">
        <v>107.66646700905603</v>
      </c>
      <c r="G29" s="8">
        <v>101.71618245825506</v>
      </c>
      <c r="H29" s="2">
        <v>0.18568611357341461</v>
      </c>
      <c r="I29" s="1">
        <v>0.1794598482571215</v>
      </c>
      <c r="J29" s="9">
        <v>152</v>
      </c>
      <c r="K29" s="9">
        <v>133</v>
      </c>
      <c r="L29" s="9">
        <v>631.73755656108597</v>
      </c>
      <c r="M29" s="9">
        <v>468.04301075268819</v>
      </c>
      <c r="N29" s="9">
        <v>62.142351632797499</v>
      </c>
      <c r="O29" s="9">
        <v>56.667908709827699</v>
      </c>
      <c r="P29" s="3">
        <v>38.46153846153846</v>
      </c>
      <c r="Q29" s="3">
        <v>26.666666666666668</v>
      </c>
      <c r="R29" s="3" t="s">
        <v>117</v>
      </c>
      <c r="S29" s="3">
        <v>0</v>
      </c>
      <c r="T29" s="21">
        <v>8</v>
      </c>
      <c r="U29" s="21">
        <v>4.5</v>
      </c>
      <c r="V29" s="8">
        <v>19.899999999999999</v>
      </c>
      <c r="W29" s="8">
        <v>11.9</v>
      </c>
      <c r="X29" s="21">
        <v>73.928769999999986</v>
      </c>
      <c r="Y29" s="1">
        <v>71.545609999999996</v>
      </c>
      <c r="Z29" s="22">
        <v>22.483270000000001</v>
      </c>
      <c r="AA29" s="2">
        <v>20.718139999999998</v>
      </c>
      <c r="AB29" s="22">
        <v>41.59892</v>
      </c>
      <c r="AC29" s="2">
        <v>43.090069999999997</v>
      </c>
      <c r="AD29" s="8">
        <v>38.577476830000002</v>
      </c>
      <c r="AE29" s="8">
        <v>37.600961409999996</v>
      </c>
      <c r="AF29" s="6" t="s">
        <v>21</v>
      </c>
    </row>
    <row r="30" spans="1:32" ht="26.25" x14ac:dyDescent="0.25">
      <c r="A30" s="4" t="s">
        <v>22</v>
      </c>
      <c r="B30" s="8">
        <v>98.376243660174552</v>
      </c>
      <c r="C30" s="8">
        <v>92.689483945014175</v>
      </c>
      <c r="D30" s="8">
        <v>93.036200899177771</v>
      </c>
      <c r="E30" s="8">
        <v>83.086291810800773</v>
      </c>
      <c r="F30" s="8">
        <v>111.86425489204996</v>
      </c>
      <c r="G30" s="8">
        <v>111.22248616288657</v>
      </c>
      <c r="H30" s="2">
        <v>0.22593311669026739</v>
      </c>
      <c r="I30" s="1">
        <v>0.19915297217133063</v>
      </c>
      <c r="J30" s="9">
        <v>93</v>
      </c>
      <c r="K30" s="9">
        <v>113</v>
      </c>
      <c r="L30" s="9">
        <v>457.46902654867256</v>
      </c>
      <c r="M30" s="9">
        <v>502.82608695652175</v>
      </c>
      <c r="N30" s="9">
        <v>49.495291300877902</v>
      </c>
      <c r="O30" s="9">
        <v>52.278486997635902</v>
      </c>
      <c r="P30" s="3">
        <v>56.25</v>
      </c>
      <c r="Q30" s="3">
        <v>41.379310344827587</v>
      </c>
      <c r="R30" s="3">
        <v>50</v>
      </c>
      <c r="S30" s="3">
        <v>50</v>
      </c>
      <c r="T30" s="21">
        <v>9.1999999999999993</v>
      </c>
      <c r="U30" s="21">
        <v>11.2</v>
      </c>
      <c r="V30" s="8">
        <v>20.100000000000001</v>
      </c>
      <c r="W30" s="8">
        <v>12.9</v>
      </c>
      <c r="X30" s="21">
        <v>51.951180000000001</v>
      </c>
      <c r="Y30" s="1">
        <v>51.271849999999993</v>
      </c>
      <c r="Z30" s="22">
        <v>14.9175</v>
      </c>
      <c r="AA30" s="2">
        <v>15.82924</v>
      </c>
      <c r="AB30" s="22">
        <v>25.889410000000002</v>
      </c>
      <c r="AC30" s="2">
        <v>24.896339999999999</v>
      </c>
      <c r="AD30" s="8">
        <v>26.595303389999998</v>
      </c>
      <c r="AE30" s="8">
        <v>25.430237960000003</v>
      </c>
      <c r="AF30" s="6" t="s">
        <v>22</v>
      </c>
    </row>
    <row r="31" spans="1:32" ht="26.25" x14ac:dyDescent="0.25">
      <c r="A31" s="4" t="s">
        <v>23</v>
      </c>
      <c r="B31" s="8">
        <v>96.607245227181977</v>
      </c>
      <c r="C31" s="8">
        <v>95.734881144677104</v>
      </c>
      <c r="D31" s="8">
        <v>85.911024500528782</v>
      </c>
      <c r="E31" s="8">
        <v>81.202979976556421</v>
      </c>
      <c r="F31" s="8">
        <v>105.96682027949463</v>
      </c>
      <c r="G31" s="8">
        <v>112.40838287764349</v>
      </c>
      <c r="H31" s="2">
        <v>0.15781397834208072</v>
      </c>
      <c r="I31" s="1">
        <v>0.1449705114585646</v>
      </c>
      <c r="J31" s="9">
        <v>106</v>
      </c>
      <c r="K31" s="9">
        <v>112</v>
      </c>
      <c r="L31" s="9">
        <v>446.77333333333331</v>
      </c>
      <c r="M31" s="9">
        <v>559.92307692307691</v>
      </c>
      <c r="N31" s="9">
        <v>55.701608100059602</v>
      </c>
      <c r="O31" s="9">
        <v>68.939018580276297</v>
      </c>
      <c r="P31" s="3">
        <v>53.846153846153847</v>
      </c>
      <c r="Q31" s="3">
        <v>40</v>
      </c>
      <c r="R31" s="3" t="s">
        <v>117</v>
      </c>
      <c r="S31" s="3">
        <v>0</v>
      </c>
      <c r="T31" s="21">
        <v>13.1</v>
      </c>
      <c r="U31" s="21">
        <v>10.5</v>
      </c>
      <c r="V31" s="8">
        <v>17.899999999999999</v>
      </c>
      <c r="W31" s="8">
        <v>8.1</v>
      </c>
      <c r="X31" s="21">
        <v>47.843520000000012</v>
      </c>
      <c r="Y31" s="1">
        <v>48.754989999999999</v>
      </c>
      <c r="Z31" s="22">
        <v>14.475860000000001</v>
      </c>
      <c r="AA31" s="2">
        <v>15.653729999999999</v>
      </c>
      <c r="AB31" s="22">
        <v>25.182110000000002</v>
      </c>
      <c r="AC31" s="2">
        <v>23.82526</v>
      </c>
      <c r="AD31" s="8">
        <v>25.171368820000005</v>
      </c>
      <c r="AE31" s="8">
        <v>24.296633689999997</v>
      </c>
      <c r="AF31" s="6" t="s">
        <v>23</v>
      </c>
    </row>
    <row r="32" spans="1:32" ht="26.25" x14ac:dyDescent="0.25">
      <c r="A32" s="4" t="s">
        <v>24</v>
      </c>
      <c r="B32" s="8">
        <v>96.827533238287003</v>
      </c>
      <c r="C32" s="8">
        <v>88.905909589096936</v>
      </c>
      <c r="D32" s="8">
        <v>86.514776051210717</v>
      </c>
      <c r="E32" s="8">
        <v>79.383928998529768</v>
      </c>
      <c r="F32" s="8">
        <v>110.78514180538917</v>
      </c>
      <c r="G32" s="8">
        <v>101.31255048845222</v>
      </c>
      <c r="H32" s="2">
        <v>0.21672931956419467</v>
      </c>
      <c r="I32" s="1">
        <v>0.20295693111358273</v>
      </c>
      <c r="J32" s="9">
        <v>103</v>
      </c>
      <c r="K32" s="9">
        <v>105</v>
      </c>
      <c r="L32" s="9">
        <v>475.22580645161293</v>
      </c>
      <c r="M32" s="9">
        <v>385.04672897196264</v>
      </c>
      <c r="N32" s="9">
        <v>39.579698125725699</v>
      </c>
      <c r="O32" s="9">
        <v>41.287644787644801</v>
      </c>
      <c r="P32" s="3">
        <v>72.727272727272734</v>
      </c>
      <c r="Q32" s="3">
        <v>60</v>
      </c>
      <c r="R32" s="3">
        <v>100</v>
      </c>
      <c r="S32" s="3">
        <v>33.333333333333336</v>
      </c>
      <c r="T32" s="21">
        <v>9.6999999999999993</v>
      </c>
      <c r="U32" s="21">
        <v>8.8000000000000007</v>
      </c>
      <c r="V32" s="8">
        <v>15.3</v>
      </c>
      <c r="W32" s="8">
        <v>16.5</v>
      </c>
      <c r="X32" s="21">
        <v>55.742389999999993</v>
      </c>
      <c r="Y32" s="1">
        <v>55.263520000000007</v>
      </c>
      <c r="Z32" s="22">
        <v>19.512419999999999</v>
      </c>
      <c r="AA32" s="2">
        <v>18.807490000000001</v>
      </c>
      <c r="AB32" s="22">
        <v>29.622699999999998</v>
      </c>
      <c r="AC32" s="2">
        <v>29.493970000000001</v>
      </c>
      <c r="AD32" s="8">
        <v>31.142095330000004</v>
      </c>
      <c r="AE32" s="8">
        <v>29.340786989999998</v>
      </c>
      <c r="AF32" s="6" t="s">
        <v>24</v>
      </c>
    </row>
    <row r="33" spans="1:32" ht="26.25" x14ac:dyDescent="0.25">
      <c r="A33" s="4" t="s">
        <v>25</v>
      </c>
      <c r="B33" s="8">
        <v>98.982022248870621</v>
      </c>
      <c r="C33" s="8">
        <v>104.71823548127315</v>
      </c>
      <c r="D33" s="8">
        <v>100.00889701769145</v>
      </c>
      <c r="E33" s="8">
        <v>103.65934216382745</v>
      </c>
      <c r="F33" s="8">
        <v>99.294842062009195</v>
      </c>
      <c r="G33" s="8">
        <v>101.78343289321057</v>
      </c>
      <c r="H33" s="2">
        <v>0.20053629551353441</v>
      </c>
      <c r="I33" s="1">
        <v>0.18381778133347956</v>
      </c>
      <c r="J33" s="9">
        <v>146</v>
      </c>
      <c r="K33" s="9">
        <v>142</v>
      </c>
      <c r="L33" s="9">
        <v>614.84104046242771</v>
      </c>
      <c r="M33" s="9">
        <v>509.8187702265372</v>
      </c>
      <c r="N33" s="9">
        <v>75.694890892460506</v>
      </c>
      <c r="O33" s="9">
        <v>80.5997294555293</v>
      </c>
      <c r="P33" s="3">
        <v>43.75</v>
      </c>
      <c r="Q33" s="3">
        <v>32.89473684210526</v>
      </c>
      <c r="R33" s="3">
        <v>0</v>
      </c>
      <c r="S33" s="3">
        <v>0</v>
      </c>
      <c r="T33" s="21">
        <v>11.8</v>
      </c>
      <c r="U33" s="21">
        <v>7.5</v>
      </c>
      <c r="V33" s="8">
        <v>20.6</v>
      </c>
      <c r="W33" s="8">
        <v>17.3</v>
      </c>
      <c r="X33" s="21">
        <v>115.40872</v>
      </c>
      <c r="Y33" s="1">
        <v>106.84538999999999</v>
      </c>
      <c r="Z33" s="22">
        <v>32.607590000000002</v>
      </c>
      <c r="AA33" s="2">
        <v>30.849989999999998</v>
      </c>
      <c r="AB33" s="22">
        <v>66.425319999999999</v>
      </c>
      <c r="AC33" s="2">
        <v>63.614319999999999</v>
      </c>
      <c r="AD33" s="8">
        <v>56.258860800000008</v>
      </c>
      <c r="AE33" s="8">
        <v>54.12637492999999</v>
      </c>
      <c r="AF33" s="6" t="s">
        <v>25</v>
      </c>
    </row>
    <row r="34" spans="1:32" ht="39" x14ac:dyDescent="0.25">
      <c r="A34" s="4" t="s">
        <v>26</v>
      </c>
      <c r="B34" s="8">
        <v>101.2561076125421</v>
      </c>
      <c r="C34" s="8">
        <v>103.12499094174193</v>
      </c>
      <c r="D34" s="8">
        <v>97.635290133440108</v>
      </c>
      <c r="E34" s="8">
        <v>96.629657529491411</v>
      </c>
      <c r="F34" s="8">
        <v>107.74530514693383</v>
      </c>
      <c r="G34" s="8">
        <v>112.17593804778866</v>
      </c>
      <c r="H34" s="2">
        <v>0.20278230789892421</v>
      </c>
      <c r="I34" s="1">
        <v>0.17697606705672486</v>
      </c>
      <c r="J34" s="9">
        <v>180</v>
      </c>
      <c r="K34" s="9">
        <v>162</v>
      </c>
      <c r="L34" s="9">
        <v>551.30232558139539</v>
      </c>
      <c r="M34" s="9">
        <v>542.7112299465241</v>
      </c>
      <c r="N34" s="9">
        <v>86.159496230924802</v>
      </c>
      <c r="O34" s="9">
        <v>76.665797130530706</v>
      </c>
      <c r="P34" s="3">
        <v>8.695652173913043</v>
      </c>
      <c r="Q34" s="3">
        <v>26.470588235294116</v>
      </c>
      <c r="R34" s="3">
        <v>0</v>
      </c>
      <c r="S34" s="3">
        <v>40</v>
      </c>
      <c r="T34" s="21">
        <v>12</v>
      </c>
      <c r="U34" s="21">
        <v>10.9</v>
      </c>
      <c r="V34" s="8">
        <v>18.3</v>
      </c>
      <c r="W34" s="8">
        <v>15.6</v>
      </c>
      <c r="X34" s="21">
        <v>79.925350000000009</v>
      </c>
      <c r="Y34" s="1">
        <v>80.897919999999999</v>
      </c>
      <c r="Z34" s="22">
        <v>23.835840000000001</v>
      </c>
      <c r="AA34" s="2">
        <v>25.786239999999999</v>
      </c>
      <c r="AB34" s="22">
        <v>44.713990000000003</v>
      </c>
      <c r="AC34" s="2">
        <v>43.135649999999998</v>
      </c>
      <c r="AD34" s="8">
        <v>40.40890417</v>
      </c>
      <c r="AE34" s="8">
        <v>40.726387029999998</v>
      </c>
      <c r="AF34" s="6" t="s">
        <v>26</v>
      </c>
    </row>
    <row r="35" spans="1:32" ht="26.25" x14ac:dyDescent="0.25">
      <c r="A35" s="4" t="s">
        <v>27</v>
      </c>
      <c r="B35" s="8">
        <v>96.144942757425326</v>
      </c>
      <c r="C35" s="8">
        <v>94.636791244538472</v>
      </c>
      <c r="D35" s="8">
        <v>97.094723333272839</v>
      </c>
      <c r="E35" s="8">
        <v>93.862219619203231</v>
      </c>
      <c r="F35" s="8">
        <v>91.319346957516075</v>
      </c>
      <c r="G35" s="8">
        <v>91.193523438657479</v>
      </c>
      <c r="H35" s="2">
        <v>0.20657951788147064</v>
      </c>
      <c r="I35" s="1">
        <v>0.20607694641454505</v>
      </c>
      <c r="J35" s="9">
        <v>96</v>
      </c>
      <c r="K35" s="9">
        <v>104</v>
      </c>
      <c r="L35" s="9">
        <v>512.79922779922776</v>
      </c>
      <c r="M35" s="9">
        <v>529.87265917602997</v>
      </c>
      <c r="N35" s="9">
        <v>78.123354740255607</v>
      </c>
      <c r="O35" s="9">
        <v>73.157365910076606</v>
      </c>
      <c r="P35" s="3">
        <v>70</v>
      </c>
      <c r="Q35" s="3">
        <v>38.028169014084504</v>
      </c>
      <c r="R35" s="3" t="s">
        <v>117</v>
      </c>
      <c r="S35" s="3">
        <v>16.666666666666668</v>
      </c>
      <c r="T35" s="21">
        <v>8.1</v>
      </c>
      <c r="U35" s="21">
        <v>10.3</v>
      </c>
      <c r="V35" s="8">
        <v>9.6</v>
      </c>
      <c r="W35" s="8">
        <v>8.6999999999999993</v>
      </c>
      <c r="X35" s="21">
        <v>190.18872000000002</v>
      </c>
      <c r="Y35" s="1">
        <v>186.12345999999999</v>
      </c>
      <c r="Z35" s="22">
        <v>58.736510000000003</v>
      </c>
      <c r="AA35" s="2">
        <v>59.377769999999998</v>
      </c>
      <c r="AB35" s="22">
        <v>113.64497</v>
      </c>
      <c r="AC35" s="2">
        <v>108.74881000000001</v>
      </c>
      <c r="AD35" s="8">
        <v>102.99237447000002</v>
      </c>
      <c r="AE35" s="8">
        <v>101.94120438000002</v>
      </c>
      <c r="AF35" s="6" t="s">
        <v>27</v>
      </c>
    </row>
    <row r="36" spans="1:32" ht="27" thickBot="1" x14ac:dyDescent="0.3">
      <c r="A36" s="5" t="s">
        <v>28</v>
      </c>
      <c r="B36" s="8">
        <v>63.436574451807438</v>
      </c>
      <c r="C36" s="8">
        <v>62.381231737756444</v>
      </c>
      <c r="D36" s="8">
        <v>64.705955599871203</v>
      </c>
      <c r="E36" s="8">
        <v>61.184313819833122</v>
      </c>
      <c r="F36" s="8">
        <v>66.643458603956262</v>
      </c>
      <c r="G36" s="8">
        <v>67.972817946005677</v>
      </c>
      <c r="H36" s="2">
        <v>0.33794212243136174</v>
      </c>
      <c r="I36" s="1">
        <v>0.32623249866381115</v>
      </c>
      <c r="J36" s="9">
        <v>46</v>
      </c>
      <c r="K36" s="9">
        <v>35</v>
      </c>
      <c r="L36" s="9">
        <v>291.35294117647061</v>
      </c>
      <c r="M36" s="9">
        <v>332.11111111111109</v>
      </c>
      <c r="N36" s="9">
        <v>27.5746436609152</v>
      </c>
      <c r="O36" s="9">
        <v>27.502852485737598</v>
      </c>
      <c r="P36" s="3">
        <v>94.736842105263165</v>
      </c>
      <c r="Q36" s="3">
        <v>78.94736842105263</v>
      </c>
      <c r="R36" s="3">
        <v>100</v>
      </c>
      <c r="S36" s="3" t="s">
        <v>117</v>
      </c>
      <c r="T36" s="21">
        <v>7.2</v>
      </c>
      <c r="U36" s="21">
        <v>8.6999999999999993</v>
      </c>
      <c r="V36" s="8">
        <v>6.4</v>
      </c>
      <c r="W36" s="8">
        <v>19.399999999999999</v>
      </c>
      <c r="X36" s="21">
        <v>14.550129999999998</v>
      </c>
      <c r="Y36" s="1">
        <v>14.584429999999999</v>
      </c>
      <c r="Z36" s="22">
        <v>3.4878499999999999</v>
      </c>
      <c r="AA36" s="2">
        <v>3.77068</v>
      </c>
      <c r="AB36" s="22">
        <v>7.8050699999999997</v>
      </c>
      <c r="AC36" s="2">
        <v>7.5295899999999998</v>
      </c>
      <c r="AD36" s="8">
        <v>7.31</v>
      </c>
      <c r="AE36" s="8">
        <v>7.08154941</v>
      </c>
      <c r="AF36" s="7" t="s">
        <v>28</v>
      </c>
    </row>
    <row r="37" spans="1:32" ht="15.75" thickTop="1" x14ac:dyDescent="0.25">
      <c r="A37" s="10"/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2">
        <v>0</v>
      </c>
      <c r="AE37" s="12">
        <v>0</v>
      </c>
      <c r="AF37" s="10"/>
    </row>
    <row r="38" spans="1:32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x14ac:dyDescent="0.25">
      <c r="A41" s="10"/>
      <c r="B41" s="10" t="s">
        <v>89</v>
      </c>
      <c r="C41" s="10"/>
      <c r="D41" s="10" t="s">
        <v>90</v>
      </c>
      <c r="E41" s="10"/>
      <c r="F41" s="10" t="s">
        <v>91</v>
      </c>
      <c r="G41" s="10"/>
      <c r="H41" s="10" t="s">
        <v>92</v>
      </c>
      <c r="I41" s="10"/>
      <c r="J41" s="10" t="s">
        <v>93</v>
      </c>
      <c r="K41" s="10"/>
      <c r="L41" s="10" t="s">
        <v>94</v>
      </c>
      <c r="M41" s="10"/>
      <c r="N41" s="10" t="s">
        <v>95</v>
      </c>
      <c r="O41" s="10"/>
      <c r="P41" s="10" t="s">
        <v>96</v>
      </c>
      <c r="Q41" s="10"/>
      <c r="R41" s="10" t="s">
        <v>97</v>
      </c>
      <c r="S41" s="10"/>
      <c r="T41" s="10" t="s">
        <v>98</v>
      </c>
      <c r="U41" s="10"/>
      <c r="V41" s="10" t="s">
        <v>99</v>
      </c>
      <c r="W41" s="10"/>
      <c r="X41" s="10" t="s">
        <v>100</v>
      </c>
      <c r="Y41" s="10"/>
      <c r="Z41" s="10" t="s">
        <v>101</v>
      </c>
      <c r="AA41" s="10"/>
      <c r="AB41" s="10" t="s">
        <v>102</v>
      </c>
      <c r="AC41" s="10"/>
      <c r="AD41" s="10" t="s">
        <v>103</v>
      </c>
      <c r="AE41" s="10"/>
      <c r="AF41" s="10"/>
    </row>
    <row r="42" spans="1:32" x14ac:dyDescent="0.25">
      <c r="A42" s="10" t="s">
        <v>0</v>
      </c>
      <c r="B42" s="10">
        <v>2010</v>
      </c>
      <c r="C42" s="10">
        <v>2011</v>
      </c>
      <c r="D42" s="10">
        <v>2010</v>
      </c>
      <c r="E42" s="10">
        <v>2011</v>
      </c>
      <c r="F42" s="10">
        <v>2010</v>
      </c>
      <c r="G42" s="10">
        <v>2011</v>
      </c>
      <c r="H42" s="10">
        <v>2011</v>
      </c>
      <c r="I42" s="10"/>
      <c r="J42" s="10">
        <v>2011</v>
      </c>
      <c r="K42" s="10"/>
      <c r="L42" s="10">
        <v>2011</v>
      </c>
      <c r="M42" s="10"/>
      <c r="N42" s="10">
        <v>2011</v>
      </c>
      <c r="O42" s="10"/>
      <c r="P42" s="10">
        <v>2011</v>
      </c>
      <c r="Q42" s="10"/>
      <c r="R42" s="10">
        <v>2011</v>
      </c>
      <c r="S42" s="10"/>
      <c r="T42" s="10">
        <v>2011</v>
      </c>
      <c r="U42" s="10"/>
      <c r="V42" s="10">
        <v>2011</v>
      </c>
      <c r="W42" s="10"/>
      <c r="X42" s="10">
        <v>2011</v>
      </c>
      <c r="Y42" s="10"/>
      <c r="Z42" s="10">
        <v>2011</v>
      </c>
      <c r="AA42" s="10"/>
      <c r="AB42" s="10">
        <v>2011</v>
      </c>
      <c r="AC42" s="10"/>
      <c r="AD42" s="10">
        <v>2011</v>
      </c>
      <c r="AE42" s="10"/>
      <c r="AF42" s="10"/>
    </row>
    <row r="43" spans="1:32" x14ac:dyDescent="0.25">
      <c r="A43" s="13" t="s">
        <v>5</v>
      </c>
      <c r="B43" s="10"/>
      <c r="C43" s="10"/>
      <c r="D43" s="10"/>
      <c r="E43" s="10"/>
      <c r="F43" s="10"/>
      <c r="G43" s="10"/>
      <c r="H43" s="10">
        <v>0.18085003733140734</v>
      </c>
      <c r="I43" s="10" t="e">
        <f>#REF!-H43</f>
        <v>#REF!</v>
      </c>
      <c r="J43" s="10">
        <v>93</v>
      </c>
      <c r="K43" s="10">
        <f>J13-J43</f>
        <v>3</v>
      </c>
      <c r="L43" s="10">
        <v>588.73793103448281</v>
      </c>
      <c r="M43" s="10">
        <f>L13-L43</f>
        <v>43.036635439505631</v>
      </c>
      <c r="N43" s="10">
        <v>59.02804965</v>
      </c>
      <c r="O43" s="10">
        <f>N13-N43</f>
        <v>-9.1653549577272031</v>
      </c>
      <c r="P43" s="10">
        <v>72.727272727272734</v>
      </c>
      <c r="Q43" s="10">
        <f>P13-P43</f>
        <v>-8.7272727272727337</v>
      </c>
      <c r="R43" s="10">
        <v>75</v>
      </c>
      <c r="S43" s="10">
        <f>R13-R43</f>
        <v>0</v>
      </c>
      <c r="T43" s="10">
        <v>9.1953403356178605</v>
      </c>
      <c r="U43" s="10">
        <f>T13-T43</f>
        <v>-3.4953403356178603</v>
      </c>
      <c r="V43" s="10">
        <v>13.3</v>
      </c>
      <c r="W43" s="10">
        <f>V13-V43</f>
        <v>-0.60000000000000142</v>
      </c>
      <c r="X43" s="10">
        <v>59.795259999999999</v>
      </c>
      <c r="Y43" s="10" t="e">
        <f>#REF!-X43</f>
        <v>#REF!</v>
      </c>
      <c r="Z43" s="10">
        <v>13.34803</v>
      </c>
      <c r="AA43" s="10" t="e">
        <f>#REF!-Z43</f>
        <v>#REF!</v>
      </c>
      <c r="AB43" s="10">
        <v>33.069760000000002</v>
      </c>
      <c r="AC43" s="10" t="e">
        <f>#REF!-AB43</f>
        <v>#REF!</v>
      </c>
      <c r="AD43" s="14">
        <v>25.840777270000004</v>
      </c>
      <c r="AE43" s="10">
        <f>AD13-AD43</f>
        <v>-0.61000303000000144</v>
      </c>
      <c r="AF43" s="10"/>
    </row>
    <row r="44" spans="1:32" x14ac:dyDescent="0.25">
      <c r="A44" s="13" t="s">
        <v>6</v>
      </c>
      <c r="B44" s="10"/>
      <c r="C44" s="10"/>
      <c r="D44" s="10"/>
      <c r="E44" s="10"/>
      <c r="F44" s="10"/>
      <c r="G44" s="10"/>
      <c r="H44" s="10">
        <v>0.14408858830322152</v>
      </c>
      <c r="I44" s="10" t="e">
        <f>#REF!-H44</f>
        <v>#REF!</v>
      </c>
      <c r="J44" s="10">
        <v>89</v>
      </c>
      <c r="K44" s="10">
        <f t="shared" ref="K44:K59" si="0">J14-J44</f>
        <v>17</v>
      </c>
      <c r="L44" s="10">
        <v>549.73469387755097</v>
      </c>
      <c r="M44" s="10">
        <f t="shared" ref="M44:M66" si="1">L14-L44</f>
        <v>43.741034277788799</v>
      </c>
      <c r="N44" s="10">
        <v>81.29756381</v>
      </c>
      <c r="O44" s="10">
        <f t="shared" ref="O44:O66" si="2">N14-N44</f>
        <v>-39.740461046614897</v>
      </c>
      <c r="P44" s="10">
        <v>70</v>
      </c>
      <c r="Q44" s="10">
        <f t="shared" ref="Q44:Q66" si="3">P14-P44</f>
        <v>-36.101694915254235</v>
      </c>
      <c r="R44" s="10">
        <v>0</v>
      </c>
      <c r="S44" s="10">
        <f t="shared" ref="S44:S66" si="4">R14-R44</f>
        <v>60</v>
      </c>
      <c r="T44" s="10">
        <v>7.44756948047314</v>
      </c>
      <c r="U44" s="10">
        <f t="shared" ref="U44:U66" si="5">T14-T44</f>
        <v>-2.3475694804731404</v>
      </c>
      <c r="V44" s="10">
        <v>11.1</v>
      </c>
      <c r="W44" s="10">
        <f t="shared" ref="W44:W66" si="6">V14-V44</f>
        <v>0.90000000000000036</v>
      </c>
      <c r="X44" s="10">
        <v>80.508980000000008</v>
      </c>
      <c r="Y44" s="10" t="e">
        <f>#REF!-X44</f>
        <v>#REF!</v>
      </c>
      <c r="Z44" s="10">
        <v>22.18722</v>
      </c>
      <c r="AA44" s="10" t="e">
        <f>#REF!-Z44</f>
        <v>#REF!</v>
      </c>
      <c r="AB44" s="10">
        <v>48.741999999999997</v>
      </c>
      <c r="AC44" s="10" t="e">
        <f>#REF!-AB44</f>
        <v>#REF!</v>
      </c>
      <c r="AD44" s="15">
        <v>38.774368050000007</v>
      </c>
      <c r="AE44" s="10">
        <f t="shared" ref="AE44:AE66" si="7">AD14-AD44</f>
        <v>-2.4515264200000075</v>
      </c>
      <c r="AF44" s="10"/>
    </row>
    <row r="45" spans="1:32" x14ac:dyDescent="0.25">
      <c r="A45" s="13" t="s">
        <v>7</v>
      </c>
      <c r="B45" s="10"/>
      <c r="C45" s="10"/>
      <c r="D45" s="10"/>
      <c r="E45" s="10"/>
      <c r="F45" s="10"/>
      <c r="G45" s="10"/>
      <c r="H45" s="10">
        <v>0.22425733740790557</v>
      </c>
      <c r="I45" s="10" t="e">
        <f>#REF!-H45</f>
        <v>#REF!</v>
      </c>
      <c r="J45" s="10">
        <v>160</v>
      </c>
      <c r="K45" s="10">
        <f t="shared" si="0"/>
        <v>-9</v>
      </c>
      <c r="L45" s="10">
        <v>633.43636363636358</v>
      </c>
      <c r="M45" s="10">
        <f t="shared" si="1"/>
        <v>-10.649778270509955</v>
      </c>
      <c r="N45" s="10">
        <v>76.655386739999997</v>
      </c>
      <c r="O45" s="10">
        <f t="shared" si="2"/>
        <v>-28.929777822977798</v>
      </c>
      <c r="P45" s="10">
        <v>43.137254901960787</v>
      </c>
      <c r="Q45" s="10">
        <f t="shared" si="3"/>
        <v>-3.1372549019607874</v>
      </c>
      <c r="R45" s="10">
        <v>0</v>
      </c>
      <c r="S45" s="10">
        <f t="shared" si="4"/>
        <v>0</v>
      </c>
      <c r="T45" s="10">
        <v>7.9232135291707904</v>
      </c>
      <c r="U45" s="10">
        <f t="shared" si="5"/>
        <v>-1.02321352917079</v>
      </c>
      <c r="V45" s="10">
        <v>6.1</v>
      </c>
      <c r="W45" s="10">
        <f t="shared" si="6"/>
        <v>4.7000000000000011</v>
      </c>
      <c r="X45" s="10">
        <v>58.170270000000002</v>
      </c>
      <c r="Y45" s="10" t="e">
        <f>#REF!-X45</f>
        <v>#REF!</v>
      </c>
      <c r="Z45" s="10">
        <v>16.641999999999999</v>
      </c>
      <c r="AA45" s="10" t="e">
        <f>#REF!-Z45</f>
        <v>#REF!</v>
      </c>
      <c r="AB45" s="10">
        <v>31.602</v>
      </c>
      <c r="AC45" s="10" t="e">
        <f>#REF!-AB45</f>
        <v>#REF!</v>
      </c>
      <c r="AD45" s="15">
        <v>28.278306350000012</v>
      </c>
      <c r="AE45" s="10">
        <f t="shared" si="7"/>
        <v>-1.5316567100000107</v>
      </c>
      <c r="AF45" s="10"/>
    </row>
    <row r="46" spans="1:32" x14ac:dyDescent="0.25">
      <c r="A46" s="13" t="s">
        <v>8</v>
      </c>
      <c r="B46" s="10"/>
      <c r="C46" s="10"/>
      <c r="D46" s="10"/>
      <c r="E46" s="10"/>
      <c r="F46" s="10"/>
      <c r="G46" s="10"/>
      <c r="H46" s="10">
        <v>0.17407449163210489</v>
      </c>
      <c r="I46" s="10" t="e">
        <f>#REF!-H46</f>
        <v>#REF!</v>
      </c>
      <c r="J46" s="10">
        <v>187</v>
      </c>
      <c r="K46" s="10">
        <f t="shared" si="0"/>
        <v>-47</v>
      </c>
      <c r="L46" s="10">
        <v>585.88157894736844</v>
      </c>
      <c r="M46" s="10">
        <f t="shared" si="1"/>
        <v>-91.013157894736878</v>
      </c>
      <c r="N46" s="10">
        <v>68.096496619999996</v>
      </c>
      <c r="O46" s="10">
        <f t="shared" si="2"/>
        <v>-11.140686472700494</v>
      </c>
      <c r="P46" s="10">
        <v>44.444444444444443</v>
      </c>
      <c r="Q46" s="10">
        <f t="shared" si="3"/>
        <v>-5.982905982905983</v>
      </c>
      <c r="R46" s="10">
        <v>0</v>
      </c>
      <c r="S46" s="10">
        <f t="shared" si="4"/>
        <v>100</v>
      </c>
      <c r="T46" s="10">
        <v>10.945487675808</v>
      </c>
      <c r="U46" s="10">
        <f t="shared" si="5"/>
        <v>-0.14548767580799904</v>
      </c>
      <c r="V46" s="10">
        <v>11.4</v>
      </c>
      <c r="W46" s="10">
        <f t="shared" si="6"/>
        <v>0.19999999999999929</v>
      </c>
      <c r="X46" s="10">
        <v>90.002049999999997</v>
      </c>
      <c r="Y46" s="10" t="e">
        <f>#REF!-X46</f>
        <v>#REF!</v>
      </c>
      <c r="Z46" s="10">
        <v>26.568760000000001</v>
      </c>
      <c r="AA46" s="10" t="e">
        <f>#REF!-Z46</f>
        <v>#REF!</v>
      </c>
      <c r="AB46" s="10">
        <v>50.615650000000002</v>
      </c>
      <c r="AC46" s="10" t="e">
        <f>#REF!-AB46</f>
        <v>#REF!</v>
      </c>
      <c r="AD46" s="15">
        <v>43.969410089999997</v>
      </c>
      <c r="AE46" s="10">
        <f t="shared" si="7"/>
        <v>-2.9482779399999899</v>
      </c>
      <c r="AF46" s="10"/>
    </row>
    <row r="47" spans="1:32" x14ac:dyDescent="0.25">
      <c r="A47" s="13" t="s">
        <v>9</v>
      </c>
      <c r="B47" s="10"/>
      <c r="C47" s="10"/>
      <c r="D47" s="10"/>
      <c r="E47" s="10"/>
      <c r="F47" s="10"/>
      <c r="G47" s="10"/>
      <c r="H47" s="10">
        <v>0.1869106163757373</v>
      </c>
      <c r="I47" s="10" t="e">
        <f>#REF!-H47</f>
        <v>#REF!</v>
      </c>
      <c r="J47" s="10">
        <v>110</v>
      </c>
      <c r="K47" s="10">
        <f t="shared" si="0"/>
        <v>-2</v>
      </c>
      <c r="L47" s="10">
        <v>598.09424083769636</v>
      </c>
      <c r="M47" s="10">
        <f t="shared" si="1"/>
        <v>-63.386923764525591</v>
      </c>
      <c r="N47" s="10">
        <v>70.361606082204801</v>
      </c>
      <c r="O47" s="10">
        <f t="shared" si="2"/>
        <v>-23.005304043732203</v>
      </c>
      <c r="P47" s="10">
        <v>67.647058823529406</v>
      </c>
      <c r="Q47" s="10">
        <f t="shared" si="3"/>
        <v>9.4876660341554953E-2</v>
      </c>
      <c r="R47" s="10">
        <v>100</v>
      </c>
      <c r="S47" s="10">
        <f t="shared" si="4"/>
        <v>-100</v>
      </c>
      <c r="T47" s="10">
        <v>7.02167172435224</v>
      </c>
      <c r="U47" s="10">
        <f t="shared" si="5"/>
        <v>-2.3216717243522398</v>
      </c>
      <c r="V47" s="10">
        <v>10.199999999999999</v>
      </c>
      <c r="W47" s="10">
        <f t="shared" si="6"/>
        <v>6</v>
      </c>
      <c r="X47" s="10">
        <v>55.19659</v>
      </c>
      <c r="Y47" s="10" t="e">
        <f>#REF!-X47</f>
        <v>#REF!</v>
      </c>
      <c r="Z47" s="10">
        <v>15.1701</v>
      </c>
      <c r="AA47" s="10" t="e">
        <f>#REF!-Z47</f>
        <v>#REF!</v>
      </c>
      <c r="AB47" s="10">
        <v>30.18242</v>
      </c>
      <c r="AC47" s="10" t="e">
        <f>#REF!-AB47</f>
        <v>#REF!</v>
      </c>
      <c r="AD47" s="15">
        <v>26.643607490000008</v>
      </c>
      <c r="AE47" s="10">
        <f t="shared" si="7"/>
        <v>-0.76024690000000916</v>
      </c>
      <c r="AF47" s="10"/>
    </row>
    <row r="48" spans="1:32" x14ac:dyDescent="0.25">
      <c r="A48" s="13" t="s">
        <v>10</v>
      </c>
      <c r="B48" s="10"/>
      <c r="C48" s="10"/>
      <c r="D48" s="10"/>
      <c r="E48" s="10"/>
      <c r="F48" s="10"/>
      <c r="G48" s="10"/>
      <c r="H48" s="10">
        <v>0.21568941622826301</v>
      </c>
      <c r="I48" s="10" t="e">
        <f>#REF!-H48</f>
        <v>#REF!</v>
      </c>
      <c r="J48" s="10">
        <v>99</v>
      </c>
      <c r="K48" s="10">
        <f t="shared" si="0"/>
        <v>-13</v>
      </c>
      <c r="L48" s="10">
        <v>517.10389610389609</v>
      </c>
      <c r="M48" s="10">
        <f t="shared" si="1"/>
        <v>-41.200670297444503</v>
      </c>
      <c r="N48" s="10">
        <v>33.327338751513103</v>
      </c>
      <c r="O48" s="10">
        <f t="shared" si="2"/>
        <v>-0.78711383801830692</v>
      </c>
      <c r="P48" s="10">
        <v>44.067796610169495</v>
      </c>
      <c r="Q48" s="10">
        <f t="shared" si="3"/>
        <v>28.659476117103239</v>
      </c>
      <c r="R48" s="10">
        <v>66.666666666666671</v>
      </c>
      <c r="S48" s="10">
        <f t="shared" si="4"/>
        <v>33.333333333333329</v>
      </c>
      <c r="T48" s="10">
        <v>7.5125631324811604</v>
      </c>
      <c r="U48" s="10">
        <f t="shared" si="5"/>
        <v>-2.5125631324811604</v>
      </c>
      <c r="V48" s="10">
        <v>11.9</v>
      </c>
      <c r="W48" s="10">
        <f t="shared" si="6"/>
        <v>4.2999999999999989</v>
      </c>
      <c r="X48" s="10">
        <v>46.441029999999998</v>
      </c>
      <c r="Y48" s="10" t="e">
        <f>#REF!-X48</f>
        <v>#REF!</v>
      </c>
      <c r="Z48" s="10">
        <v>11.27</v>
      </c>
      <c r="AA48" s="10" t="e">
        <f>#REF!-Z48</f>
        <v>#REF!</v>
      </c>
      <c r="AB48" s="10">
        <v>23.056000000000001</v>
      </c>
      <c r="AC48" s="10" t="e">
        <f>#REF!-AB48</f>
        <v>#REF!</v>
      </c>
      <c r="AD48" s="15">
        <v>21.766295810000006</v>
      </c>
      <c r="AE48" s="10">
        <f t="shared" si="7"/>
        <v>-2.3629267600000041</v>
      </c>
      <c r="AF48" s="10"/>
    </row>
    <row r="49" spans="1:32" x14ac:dyDescent="0.25">
      <c r="A49" s="13" t="s">
        <v>11</v>
      </c>
      <c r="B49" s="10"/>
      <c r="C49" s="10"/>
      <c r="D49" s="10"/>
      <c r="E49" s="10"/>
      <c r="F49" s="10"/>
      <c r="G49" s="10"/>
      <c r="H49" s="10">
        <v>0.2140891956808848</v>
      </c>
      <c r="I49" s="10" t="e">
        <f>#REF!-H49</f>
        <v>#REF!</v>
      </c>
      <c r="J49" s="10">
        <v>93</v>
      </c>
      <c r="K49" s="10">
        <f t="shared" si="0"/>
        <v>1</v>
      </c>
      <c r="L49" s="10">
        <v>504</v>
      </c>
      <c r="M49" s="10">
        <f t="shared" si="1"/>
        <v>-70.029126213592235</v>
      </c>
      <c r="N49" s="10">
        <v>46.150434629999999</v>
      </c>
      <c r="O49" s="10">
        <f t="shared" si="2"/>
        <v>0.69112328190870187</v>
      </c>
      <c r="P49" s="10">
        <v>60.416666666666664</v>
      </c>
      <c r="Q49" s="10">
        <f t="shared" si="3"/>
        <v>-7.7850877192982466</v>
      </c>
      <c r="R49" s="10">
        <v>0</v>
      </c>
      <c r="S49" s="10">
        <f t="shared" si="4"/>
        <v>16.666666666666668</v>
      </c>
      <c r="T49" s="10">
        <v>12.53367166108</v>
      </c>
      <c r="U49" s="10">
        <f t="shared" si="5"/>
        <v>-3.93367166108</v>
      </c>
      <c r="V49" s="10">
        <v>17.399999999999999</v>
      </c>
      <c r="W49" s="10">
        <f t="shared" si="6"/>
        <v>-2.0999999999999979</v>
      </c>
      <c r="X49" s="10">
        <v>42.526149999999994</v>
      </c>
      <c r="Y49" s="10" t="e">
        <f>#REF!-X49</f>
        <v>#REF!</v>
      </c>
      <c r="Z49" s="10">
        <v>11.84873</v>
      </c>
      <c r="AA49" s="10" t="e">
        <f>#REF!-Z49</f>
        <v>#REF!</v>
      </c>
      <c r="AB49" s="10">
        <v>23.571059999999999</v>
      </c>
      <c r="AC49" s="10" t="e">
        <f>#REF!-AB49</f>
        <v>#REF!</v>
      </c>
      <c r="AD49" s="15">
        <v>21.114710949999996</v>
      </c>
      <c r="AE49" s="10">
        <f t="shared" si="7"/>
        <v>-1.0891132799999959</v>
      </c>
      <c r="AF49" s="10"/>
    </row>
    <row r="50" spans="1:32" x14ac:dyDescent="0.25">
      <c r="A50" s="13" t="s">
        <v>12</v>
      </c>
      <c r="B50" s="10"/>
      <c r="C50" s="10"/>
      <c r="D50" s="10"/>
      <c r="E50" s="10"/>
      <c r="F50" s="10"/>
      <c r="G50" s="10"/>
      <c r="H50" s="10">
        <v>0.19788944419298757</v>
      </c>
      <c r="I50" s="10" t="e">
        <f>#REF!-H50</f>
        <v>#REF!</v>
      </c>
      <c r="J50" s="10">
        <v>75</v>
      </c>
      <c r="K50" s="10">
        <f t="shared" si="0"/>
        <v>21</v>
      </c>
      <c r="L50" s="10">
        <v>454.2037037037037</v>
      </c>
      <c r="M50" s="10">
        <f t="shared" si="1"/>
        <v>-36.203703703703695</v>
      </c>
      <c r="N50" s="10">
        <v>53.198510489999997</v>
      </c>
      <c r="O50" s="10">
        <f t="shared" si="2"/>
        <v>-3.4810807711244962</v>
      </c>
      <c r="P50" s="10">
        <v>54.237288135593218</v>
      </c>
      <c r="Q50" s="10">
        <f t="shared" si="3"/>
        <v>-7.1784646061814499</v>
      </c>
      <c r="R50" s="10">
        <v>999</v>
      </c>
      <c r="S50" s="10">
        <f t="shared" si="4"/>
        <v>-999</v>
      </c>
      <c r="T50" s="10">
        <v>9.6567882810903107</v>
      </c>
      <c r="U50" s="10">
        <f t="shared" si="5"/>
        <v>-4.3567882810903109</v>
      </c>
      <c r="V50" s="10">
        <v>12.5</v>
      </c>
      <c r="W50" s="10">
        <f t="shared" si="6"/>
        <v>0.80000000000000071</v>
      </c>
      <c r="X50" s="10">
        <v>53.410529999999994</v>
      </c>
      <c r="Y50" s="10" t="e">
        <f>#REF!-X50</f>
        <v>#REF!</v>
      </c>
      <c r="Z50" s="10">
        <v>14.38903</v>
      </c>
      <c r="AA50" s="10" t="e">
        <f>#REF!-Z50</f>
        <v>#REF!</v>
      </c>
      <c r="AB50" s="10">
        <v>26.419229999999999</v>
      </c>
      <c r="AC50" s="10" t="e">
        <f>#REF!-AB50</f>
        <v>#REF!</v>
      </c>
      <c r="AD50" s="15">
        <v>25.089287970000008</v>
      </c>
      <c r="AE50" s="10">
        <f t="shared" si="7"/>
        <v>-0.55702694000000719</v>
      </c>
      <c r="AF50" s="10"/>
    </row>
    <row r="51" spans="1:32" x14ac:dyDescent="0.25">
      <c r="A51" s="13" t="s">
        <v>13</v>
      </c>
      <c r="B51" s="10"/>
      <c r="C51" s="10"/>
      <c r="D51" s="10"/>
      <c r="E51" s="10"/>
      <c r="F51" s="10"/>
      <c r="G51" s="10"/>
      <c r="H51" s="10">
        <v>0.16497200636085832</v>
      </c>
      <c r="I51" s="10" t="e">
        <f>#REF!-H51</f>
        <v>#REF!</v>
      </c>
      <c r="J51" s="10">
        <v>150</v>
      </c>
      <c r="K51" s="10">
        <f t="shared" si="0"/>
        <v>-45</v>
      </c>
      <c r="L51" s="10">
        <v>651.41463414634143</v>
      </c>
      <c r="M51" s="10">
        <f t="shared" si="1"/>
        <v>-141.3681225184344</v>
      </c>
      <c r="N51" s="10">
        <v>50.786508599999998</v>
      </c>
      <c r="O51" s="10">
        <f t="shared" si="2"/>
        <v>-4.472783109803899</v>
      </c>
      <c r="P51" s="10">
        <v>65.517241379310349</v>
      </c>
      <c r="Q51" s="10">
        <f t="shared" si="3"/>
        <v>-4.2927515833919827</v>
      </c>
      <c r="R51" s="10">
        <v>999</v>
      </c>
      <c r="S51" s="10">
        <f t="shared" si="4"/>
        <v>-899</v>
      </c>
      <c r="T51" s="10">
        <v>8.6756279258775102</v>
      </c>
      <c r="U51" s="10">
        <f t="shared" si="5"/>
        <v>3.0243720741224891</v>
      </c>
      <c r="V51" s="10">
        <v>6.1</v>
      </c>
      <c r="W51" s="10">
        <f t="shared" si="6"/>
        <v>0.5</v>
      </c>
      <c r="X51" s="10">
        <v>76.6875</v>
      </c>
      <c r="Y51" s="10" t="e">
        <f>#REF!-X51</f>
        <v>#REF!</v>
      </c>
      <c r="Z51" s="10">
        <v>20.549520000000001</v>
      </c>
      <c r="AA51" s="10" t="e">
        <f>#REF!-Z51</f>
        <v>#REF!</v>
      </c>
      <c r="AB51" s="10">
        <v>45.065539999999999</v>
      </c>
      <c r="AC51" s="10" t="e">
        <f>#REF!-AB51</f>
        <v>#REF!</v>
      </c>
      <c r="AD51" s="15">
        <v>36.129984490000005</v>
      </c>
      <c r="AE51" s="10">
        <f t="shared" si="7"/>
        <v>-0.91798315000000485</v>
      </c>
      <c r="AF51" s="10"/>
    </row>
    <row r="52" spans="1:32" x14ac:dyDescent="0.25">
      <c r="A52" s="13" t="s">
        <v>14</v>
      </c>
      <c r="B52" s="10"/>
      <c r="C52" s="10"/>
      <c r="D52" s="10"/>
      <c r="E52" s="10"/>
      <c r="F52" s="10"/>
      <c r="G52" s="10"/>
      <c r="H52" s="10">
        <v>0.1608840980483591</v>
      </c>
      <c r="I52" s="10" t="e">
        <f>#REF!-H52</f>
        <v>#REF!</v>
      </c>
      <c r="J52" s="10">
        <v>134</v>
      </c>
      <c r="K52" s="10">
        <f t="shared" si="0"/>
        <v>9</v>
      </c>
      <c r="L52" s="10">
        <v>627.53299492385781</v>
      </c>
      <c r="M52" s="10">
        <f t="shared" si="1"/>
        <v>3.9642117800527785</v>
      </c>
      <c r="N52" s="10">
        <v>57.250413680000001</v>
      </c>
      <c r="O52" s="10">
        <f t="shared" si="2"/>
        <v>1.6644446684026022</v>
      </c>
      <c r="P52" s="10">
        <v>31.914893617021278</v>
      </c>
      <c r="Q52" s="10">
        <f t="shared" si="3"/>
        <v>-1.0506960861570818</v>
      </c>
      <c r="R52" s="10">
        <v>20</v>
      </c>
      <c r="S52" s="10">
        <f t="shared" si="4"/>
        <v>-20</v>
      </c>
      <c r="T52" s="10">
        <v>9.8309621959584703</v>
      </c>
      <c r="U52" s="10">
        <f t="shared" si="5"/>
        <v>0.46903780404153039</v>
      </c>
      <c r="V52" s="10">
        <v>12.2</v>
      </c>
      <c r="W52" s="10">
        <f t="shared" si="6"/>
        <v>2.8000000000000007</v>
      </c>
      <c r="X52" s="10">
        <v>56.231960000000001</v>
      </c>
      <c r="Y52" s="10" t="e">
        <f>#REF!-X52</f>
        <v>#REF!</v>
      </c>
      <c r="Z52" s="10">
        <v>15.1442</v>
      </c>
      <c r="AA52" s="10" t="e">
        <f>#REF!-Z52</f>
        <v>#REF!</v>
      </c>
      <c r="AB52" s="10">
        <v>32.031570000000002</v>
      </c>
      <c r="AC52" s="10" t="e">
        <f>#REF!-AB52</f>
        <v>#REF!</v>
      </c>
      <c r="AD52" s="15">
        <v>27.403450379999995</v>
      </c>
      <c r="AE52" s="10">
        <f t="shared" si="7"/>
        <v>-1.1186161099999907</v>
      </c>
      <c r="AF52" s="10"/>
    </row>
    <row r="53" spans="1:32" x14ac:dyDescent="0.25">
      <c r="A53" s="13" t="s">
        <v>15</v>
      </c>
      <c r="B53" s="10"/>
      <c r="C53" s="10"/>
      <c r="D53" s="10"/>
      <c r="E53" s="10"/>
      <c r="F53" s="10"/>
      <c r="G53" s="10"/>
      <c r="H53" s="10">
        <v>0.20936550073119292</v>
      </c>
      <c r="I53" s="10" t="e">
        <f>#REF!-H53</f>
        <v>#REF!</v>
      </c>
      <c r="J53" s="10">
        <v>146</v>
      </c>
      <c r="K53" s="10">
        <f t="shared" si="0"/>
        <v>-69</v>
      </c>
      <c r="L53" s="10">
        <v>670.30201342281885</v>
      </c>
      <c r="M53" s="10">
        <f t="shared" si="1"/>
        <v>-82.277322064794134</v>
      </c>
      <c r="N53" s="10">
        <v>66.74565217</v>
      </c>
      <c r="O53" s="10">
        <f t="shared" si="2"/>
        <v>-13.894639511772198</v>
      </c>
      <c r="P53" s="10">
        <v>51.25</v>
      </c>
      <c r="Q53" s="10">
        <f t="shared" si="3"/>
        <v>24.425675675675677</v>
      </c>
      <c r="R53" s="10">
        <v>0</v>
      </c>
      <c r="S53" s="10">
        <f t="shared" si="4"/>
        <v>100</v>
      </c>
      <c r="T53" s="10">
        <v>5.0999999999999996</v>
      </c>
      <c r="U53" s="10">
        <f t="shared" si="5"/>
        <v>1.9000000000000004</v>
      </c>
      <c r="V53" s="10">
        <v>12.9</v>
      </c>
      <c r="W53" s="10">
        <f t="shared" si="6"/>
        <v>-2.7000000000000011</v>
      </c>
      <c r="X53" s="10">
        <v>62.585650000000001</v>
      </c>
      <c r="Y53" s="10" t="e">
        <f>#REF!-X53</f>
        <v>#REF!</v>
      </c>
      <c r="Z53" s="10">
        <v>15.411</v>
      </c>
      <c r="AA53" s="10" t="e">
        <f>#REF!-Z53</f>
        <v>#REF!</v>
      </c>
      <c r="AB53" s="10">
        <v>36.905000000000001</v>
      </c>
      <c r="AC53" s="10" t="e">
        <f>#REF!-AB53</f>
        <v>#REF!</v>
      </c>
      <c r="AD53" s="15">
        <v>32.313787020000007</v>
      </c>
      <c r="AE53" s="10">
        <f t="shared" si="7"/>
        <v>-0.24273886000000999</v>
      </c>
      <c r="AF53" s="10"/>
    </row>
    <row r="54" spans="1:32" x14ac:dyDescent="0.25">
      <c r="A54" s="13" t="s">
        <v>16</v>
      </c>
      <c r="B54" s="10"/>
      <c r="C54" s="10"/>
      <c r="D54" s="10"/>
      <c r="E54" s="10"/>
      <c r="F54" s="10"/>
      <c r="G54" s="10"/>
      <c r="H54" s="10">
        <v>0.14636718747448524</v>
      </c>
      <c r="I54" s="10" t="e">
        <f>#REF!-H54</f>
        <v>#REF!</v>
      </c>
      <c r="J54" s="10">
        <v>86</v>
      </c>
      <c r="K54" s="10">
        <f t="shared" si="0"/>
        <v>11</v>
      </c>
      <c r="L54" s="10">
        <v>428.46948356807513</v>
      </c>
      <c r="M54" s="10">
        <f t="shared" si="1"/>
        <v>31.547091017560206</v>
      </c>
      <c r="N54" s="10">
        <v>66.624573637535093</v>
      </c>
      <c r="O54" s="10">
        <f t="shared" si="2"/>
        <v>-16.257087676014294</v>
      </c>
      <c r="P54" s="10">
        <v>60.465116279069768</v>
      </c>
      <c r="Q54" s="10">
        <f t="shared" si="3"/>
        <v>-9.354005167958654</v>
      </c>
      <c r="R54" s="10">
        <v>37.5</v>
      </c>
      <c r="S54" s="10">
        <f t="shared" si="4"/>
        <v>2.5</v>
      </c>
      <c r="T54" s="10">
        <v>7.2224635248541</v>
      </c>
      <c r="U54" s="10">
        <f t="shared" si="5"/>
        <v>0.47753647514590014</v>
      </c>
      <c r="V54" s="10">
        <v>20.8</v>
      </c>
      <c r="W54" s="10">
        <f t="shared" si="6"/>
        <v>-12.5</v>
      </c>
      <c r="X54" s="10">
        <v>89.187569999999994</v>
      </c>
      <c r="Y54" s="10" t="e">
        <f>#REF!-X54</f>
        <v>#REF!</v>
      </c>
      <c r="Z54" s="10">
        <v>24.26146</v>
      </c>
      <c r="AA54" s="10" t="e">
        <f>#REF!-Z54</f>
        <v>#REF!</v>
      </c>
      <c r="AB54" s="10">
        <v>52.27552</v>
      </c>
      <c r="AC54" s="10" t="e">
        <f>#REF!-AB54</f>
        <v>#REF!</v>
      </c>
      <c r="AD54" s="15">
        <v>42.195475450000004</v>
      </c>
      <c r="AE54" s="10">
        <f t="shared" si="7"/>
        <v>-3.3803304200000071</v>
      </c>
      <c r="AF54" s="10"/>
    </row>
    <row r="55" spans="1:32" x14ac:dyDescent="0.25">
      <c r="A55" s="13" t="s">
        <v>17</v>
      </c>
      <c r="B55" s="10"/>
      <c r="C55" s="10"/>
      <c r="D55" s="10"/>
      <c r="E55" s="10"/>
      <c r="F55" s="10"/>
      <c r="G55" s="10"/>
      <c r="H55" s="10">
        <v>0.23100235339354327</v>
      </c>
      <c r="I55" s="10" t="e">
        <f>#REF!-H55</f>
        <v>#REF!</v>
      </c>
      <c r="J55" s="10">
        <v>100</v>
      </c>
      <c r="K55" s="10">
        <f t="shared" si="0"/>
        <v>5</v>
      </c>
      <c r="L55" s="10">
        <v>457.04878048780489</v>
      </c>
      <c r="M55" s="10">
        <f t="shared" si="1"/>
        <v>22.217042297005264</v>
      </c>
      <c r="N55" s="10">
        <v>39.748940677966097</v>
      </c>
      <c r="O55" s="10">
        <f t="shared" si="2"/>
        <v>7.5141312174587043</v>
      </c>
      <c r="P55" s="10">
        <v>60.526315789473685</v>
      </c>
      <c r="Q55" s="10">
        <f t="shared" si="3"/>
        <v>-3.9225422045680247</v>
      </c>
      <c r="R55" s="10">
        <v>0</v>
      </c>
      <c r="S55" s="10">
        <f t="shared" si="4"/>
        <v>40</v>
      </c>
      <c r="T55" s="10">
        <v>7.5348101348091001</v>
      </c>
      <c r="U55" s="10">
        <f t="shared" si="5"/>
        <v>6.6651898651908992</v>
      </c>
      <c r="V55" s="10">
        <v>13.5</v>
      </c>
      <c r="W55" s="10">
        <f t="shared" si="6"/>
        <v>4.1999999999999993</v>
      </c>
      <c r="X55" s="10">
        <v>46.629349999999995</v>
      </c>
      <c r="Y55" s="10" t="e">
        <f>#REF!-X55</f>
        <v>#REF!</v>
      </c>
      <c r="Z55" s="10">
        <v>12.16381</v>
      </c>
      <c r="AA55" s="10" t="e">
        <f>#REF!-Z55</f>
        <v>#REF!</v>
      </c>
      <c r="AB55" s="10">
        <v>26.863669999999999</v>
      </c>
      <c r="AC55" s="10" t="e">
        <f>#REF!-AB55</f>
        <v>#REF!</v>
      </c>
      <c r="AD55" s="15">
        <v>21.33413431</v>
      </c>
      <c r="AE55" s="10">
        <f t="shared" si="7"/>
        <v>-1.6270747599999993</v>
      </c>
      <c r="AF55" s="10"/>
    </row>
    <row r="56" spans="1:32" x14ac:dyDescent="0.25">
      <c r="A56" s="13" t="s">
        <v>18</v>
      </c>
      <c r="B56" s="10"/>
      <c r="C56" s="10"/>
      <c r="D56" s="10"/>
      <c r="E56" s="10"/>
      <c r="F56" s="10"/>
      <c r="G56" s="10"/>
      <c r="H56" s="10">
        <v>0.21068008859808401</v>
      </c>
      <c r="I56" s="10" t="e">
        <f>#REF!-H56</f>
        <v>#REF!</v>
      </c>
      <c r="J56" s="10">
        <v>89</v>
      </c>
      <c r="K56" s="10">
        <f t="shared" si="0"/>
        <v>5</v>
      </c>
      <c r="L56" s="10">
        <v>511.10769230769233</v>
      </c>
      <c r="M56" s="10">
        <f t="shared" si="1"/>
        <v>-120.8854700854701</v>
      </c>
      <c r="N56" s="10">
        <v>58.324418228829998</v>
      </c>
      <c r="O56" s="10">
        <f t="shared" si="2"/>
        <v>-7.0956935566011978</v>
      </c>
      <c r="P56" s="10">
        <v>75</v>
      </c>
      <c r="Q56" s="10">
        <f t="shared" si="3"/>
        <v>-31.164383561643838</v>
      </c>
      <c r="R56" s="10">
        <v>33.333333333333336</v>
      </c>
      <c r="S56" s="10">
        <f t="shared" si="4"/>
        <v>66.666666666666657</v>
      </c>
      <c r="T56" s="10">
        <v>3.1</v>
      </c>
      <c r="U56" s="10">
        <f t="shared" si="5"/>
        <v>0.69999999999999973</v>
      </c>
      <c r="V56" s="10">
        <v>5.9</v>
      </c>
      <c r="W56" s="10">
        <f t="shared" si="6"/>
        <v>9.9</v>
      </c>
      <c r="X56" s="10">
        <v>57.718720000000005</v>
      </c>
      <c r="Y56" s="10" t="e">
        <f>#REF!-X56</f>
        <v>#REF!</v>
      </c>
      <c r="Z56" s="10">
        <v>15.11914</v>
      </c>
      <c r="AA56" s="10" t="e">
        <f>#REF!-Z56</f>
        <v>#REF!</v>
      </c>
      <c r="AB56" s="10">
        <v>36.063290000000002</v>
      </c>
      <c r="AC56" s="10" t="e">
        <f>#REF!-AB56</f>
        <v>#REF!</v>
      </c>
      <c r="AD56" s="15">
        <v>27.759525610000008</v>
      </c>
      <c r="AE56" s="10">
        <f t="shared" si="7"/>
        <v>-2.07715721000001</v>
      </c>
      <c r="AF56" s="10"/>
    </row>
    <row r="57" spans="1:32" x14ac:dyDescent="0.25">
      <c r="A57" s="13" t="s">
        <v>19</v>
      </c>
      <c r="B57" s="10"/>
      <c r="C57" s="10"/>
      <c r="D57" s="10"/>
      <c r="E57" s="10"/>
      <c r="F57" s="10"/>
      <c r="G57" s="10"/>
      <c r="H57" s="10">
        <v>0.20096341188470218</v>
      </c>
      <c r="I57" s="10" t="e">
        <f>#REF!-H57</f>
        <v>#REF!</v>
      </c>
      <c r="J57" s="10">
        <v>175</v>
      </c>
      <c r="K57" s="10">
        <f t="shared" si="0"/>
        <v>-43</v>
      </c>
      <c r="L57" s="10">
        <v>667.15789473684208</v>
      </c>
      <c r="M57" s="10">
        <f t="shared" si="1"/>
        <v>-142.40404858299598</v>
      </c>
      <c r="N57" s="10">
        <v>90.319523628531599</v>
      </c>
      <c r="O57" s="10">
        <f t="shared" si="2"/>
        <v>-30.877161222959195</v>
      </c>
      <c r="P57" s="10">
        <v>19.607843137254903</v>
      </c>
      <c r="Q57" s="10">
        <f t="shared" si="3"/>
        <v>18.487394957983192</v>
      </c>
      <c r="R57" s="10">
        <v>42.857142857142854</v>
      </c>
      <c r="S57" s="10">
        <f t="shared" si="4"/>
        <v>7.1428571428571459</v>
      </c>
      <c r="T57" s="10">
        <v>9.1436928928022301</v>
      </c>
      <c r="U57" s="10">
        <f t="shared" si="5"/>
        <v>-0.14369289280223008</v>
      </c>
      <c r="V57" s="10">
        <v>8.6999999999999993</v>
      </c>
      <c r="W57" s="10">
        <f t="shared" si="6"/>
        <v>11</v>
      </c>
      <c r="X57" s="10">
        <v>71.955590000000015</v>
      </c>
      <c r="Y57" s="10" t="e">
        <f>#REF!-X57</f>
        <v>#REF!</v>
      </c>
      <c r="Z57" s="10">
        <v>19.957370000000001</v>
      </c>
      <c r="AA57" s="10" t="e">
        <f>#REF!-Z57</f>
        <v>#REF!</v>
      </c>
      <c r="AB57" s="10">
        <v>40.232700000000001</v>
      </c>
      <c r="AC57" s="10" t="e">
        <f>#REF!-AB57</f>
        <v>#REF!</v>
      </c>
      <c r="AD57" s="15">
        <v>33.443953860000001</v>
      </c>
      <c r="AE57" s="10">
        <f t="shared" si="7"/>
        <v>-1.8131826000000046</v>
      </c>
      <c r="AF57" s="10"/>
    </row>
    <row r="58" spans="1:32" x14ac:dyDescent="0.25">
      <c r="A58" s="13" t="s">
        <v>20</v>
      </c>
      <c r="B58" s="10"/>
      <c r="C58" s="10"/>
      <c r="D58" s="10"/>
      <c r="E58" s="10"/>
      <c r="F58" s="10"/>
      <c r="G58" s="10"/>
      <c r="H58" s="10">
        <v>0.20133056585759762</v>
      </c>
      <c r="I58" s="10" t="e">
        <f>#REF!-H58</f>
        <v>#REF!</v>
      </c>
      <c r="J58" s="10">
        <v>129</v>
      </c>
      <c r="K58" s="10">
        <f t="shared" si="0"/>
        <v>-8</v>
      </c>
      <c r="L58" s="10">
        <v>492.72881355932202</v>
      </c>
      <c r="M58" s="10">
        <f t="shared" si="1"/>
        <v>-69.538337368845816</v>
      </c>
      <c r="N58" s="10">
        <v>79.917079560000005</v>
      </c>
      <c r="O58" s="10">
        <f t="shared" si="2"/>
        <v>-18.536832646419704</v>
      </c>
      <c r="P58" s="10">
        <v>45.901639344262293</v>
      </c>
      <c r="Q58" s="10">
        <f t="shared" si="3"/>
        <v>20.765027322404379</v>
      </c>
      <c r="R58" s="10">
        <v>0</v>
      </c>
      <c r="S58" s="10">
        <f t="shared" si="4"/>
        <v>66.666666666666671</v>
      </c>
      <c r="T58" s="10">
        <v>10.0927265983316</v>
      </c>
      <c r="U58" s="10">
        <f t="shared" si="5"/>
        <v>-2.7927265983316003</v>
      </c>
      <c r="V58" s="10">
        <v>3.7</v>
      </c>
      <c r="W58" s="10">
        <f t="shared" si="6"/>
        <v>10.399999999999999</v>
      </c>
      <c r="X58" s="10">
        <v>52.848050000000001</v>
      </c>
      <c r="Y58" s="10" t="e">
        <f>#REF!-X58</f>
        <v>#REF!</v>
      </c>
      <c r="Z58" s="10">
        <v>12.96697</v>
      </c>
      <c r="AA58" s="10" t="e">
        <f>#REF!-Z58</f>
        <v>#REF!</v>
      </c>
      <c r="AB58" s="10">
        <v>31.228120000000001</v>
      </c>
      <c r="AC58" s="10" t="e">
        <f>#REF!-AB58</f>
        <v>#REF!</v>
      </c>
      <c r="AD58" s="15">
        <v>24.060546750000007</v>
      </c>
      <c r="AE58" s="10">
        <f t="shared" si="7"/>
        <v>-0.97442037000000781</v>
      </c>
      <c r="AF58" s="10"/>
    </row>
    <row r="59" spans="1:32" x14ac:dyDescent="0.25">
      <c r="A59" s="13" t="s">
        <v>21</v>
      </c>
      <c r="B59" s="10"/>
      <c r="C59" s="10"/>
      <c r="D59" s="10"/>
      <c r="E59" s="10"/>
      <c r="F59" s="10"/>
      <c r="G59" s="10"/>
      <c r="H59" s="10">
        <v>0.19851387538934753</v>
      </c>
      <c r="I59" s="10" t="e">
        <f>#REF!-H59</f>
        <v>#REF!</v>
      </c>
      <c r="J59" s="10">
        <v>161</v>
      </c>
      <c r="K59" s="10">
        <f t="shared" si="0"/>
        <v>-9</v>
      </c>
      <c r="L59" s="10">
        <v>580.06818181818187</v>
      </c>
      <c r="M59" s="10">
        <f t="shared" si="1"/>
        <v>51.669374742904097</v>
      </c>
      <c r="N59" s="10">
        <v>78.768053320000007</v>
      </c>
      <c r="O59" s="10">
        <f t="shared" si="2"/>
        <v>-16.625701687202508</v>
      </c>
      <c r="P59" s="10">
        <v>57.692307692307693</v>
      </c>
      <c r="Q59" s="10">
        <f t="shared" si="3"/>
        <v>-19.230769230769234</v>
      </c>
      <c r="R59" s="10">
        <v>0</v>
      </c>
      <c r="S59" s="10" t="e">
        <f t="shared" si="4"/>
        <v>#VALUE!</v>
      </c>
      <c r="T59" s="10">
        <v>8.0416320249713191</v>
      </c>
      <c r="U59" s="10">
        <f t="shared" si="5"/>
        <v>-4.1632024971319126E-2</v>
      </c>
      <c r="V59" s="10">
        <v>8.1</v>
      </c>
      <c r="W59" s="10">
        <f t="shared" si="6"/>
        <v>11.799999999999999</v>
      </c>
      <c r="X59" s="10">
        <v>81.932910000000007</v>
      </c>
      <c r="Y59" s="10" t="e">
        <f>#REF!-X59</f>
        <v>#REF!</v>
      </c>
      <c r="Z59" s="10">
        <v>20.991</v>
      </c>
      <c r="AA59" s="10" t="e">
        <f>#REF!-Z59</f>
        <v>#REF!</v>
      </c>
      <c r="AB59" s="10">
        <v>50.15184</v>
      </c>
      <c r="AC59" s="10" t="e">
        <f>#REF!-AB59</f>
        <v>#REF!</v>
      </c>
      <c r="AD59" s="15">
        <v>40.352028569999995</v>
      </c>
      <c r="AE59" s="10">
        <f t="shared" si="7"/>
        <v>-1.7745517399999926</v>
      </c>
      <c r="AF59" s="10"/>
    </row>
    <row r="60" spans="1:32" x14ac:dyDescent="0.25">
      <c r="A60" s="13" t="s">
        <v>22</v>
      </c>
      <c r="B60" s="10"/>
      <c r="C60" s="10"/>
      <c r="D60" s="10"/>
      <c r="E60" s="10"/>
      <c r="F60" s="10"/>
      <c r="G60" s="10"/>
      <c r="H60" s="10">
        <v>0.19666812509434062</v>
      </c>
      <c r="I60" s="10" t="e">
        <f>#REF!-H60</f>
        <v>#REF!</v>
      </c>
      <c r="J60" s="10">
        <v>94</v>
      </c>
      <c r="K60" s="10">
        <f t="shared" ref="K60:K66" si="8">J30-J60</f>
        <v>-1</v>
      </c>
      <c r="L60" s="10">
        <v>535.22972972972968</v>
      </c>
      <c r="M60" s="10">
        <f t="shared" si="1"/>
        <v>-77.760703181057124</v>
      </c>
      <c r="N60" s="10">
        <v>69.776989970000002</v>
      </c>
      <c r="O60" s="10">
        <f t="shared" si="2"/>
        <v>-20.2816986691221</v>
      </c>
      <c r="P60" s="10">
        <v>67.567567567567565</v>
      </c>
      <c r="Q60" s="10">
        <f t="shared" si="3"/>
        <v>-11.317567567567565</v>
      </c>
      <c r="R60" s="10">
        <v>0</v>
      </c>
      <c r="S60" s="10">
        <f t="shared" si="4"/>
        <v>50</v>
      </c>
      <c r="T60" s="10">
        <v>10.536462969800301</v>
      </c>
      <c r="U60" s="10">
        <f t="shared" si="5"/>
        <v>-1.3364629698003014</v>
      </c>
      <c r="V60" s="10">
        <v>15.7</v>
      </c>
      <c r="W60" s="10">
        <f t="shared" si="6"/>
        <v>4.4000000000000021</v>
      </c>
      <c r="X60" s="10">
        <v>59.938470000000002</v>
      </c>
      <c r="Y60" s="10" t="e">
        <f>#REF!-X60</f>
        <v>#REF!</v>
      </c>
      <c r="Z60" s="10">
        <v>15.514290000000001</v>
      </c>
      <c r="AA60" s="10" t="e">
        <f>#REF!-Z60</f>
        <v>#REF!</v>
      </c>
      <c r="AB60" s="10">
        <v>31.810790000000001</v>
      </c>
      <c r="AC60" s="10" t="e">
        <f>#REF!-AB60</f>
        <v>#REF!</v>
      </c>
      <c r="AD60" s="15">
        <v>28.148588200000006</v>
      </c>
      <c r="AE60" s="10">
        <f t="shared" si="7"/>
        <v>-1.5532848100000081</v>
      </c>
      <c r="AF60" s="10"/>
    </row>
    <row r="61" spans="1:32" x14ac:dyDescent="0.25">
      <c r="A61" s="13" t="s">
        <v>23</v>
      </c>
      <c r="B61" s="10"/>
      <c r="C61" s="10"/>
      <c r="D61" s="10"/>
      <c r="E61" s="10"/>
      <c r="F61" s="10"/>
      <c r="G61" s="10"/>
      <c r="H61" s="10">
        <v>0.17470765417486964</v>
      </c>
      <c r="I61" s="10" t="e">
        <f>#REF!-H61</f>
        <v>#REF!</v>
      </c>
      <c r="J61" s="10">
        <v>91</v>
      </c>
      <c r="K61" s="10">
        <f t="shared" si="8"/>
        <v>15</v>
      </c>
      <c r="L61" s="10">
        <v>625.16167664670661</v>
      </c>
      <c r="M61" s="10">
        <f t="shared" si="1"/>
        <v>-178.3883433133733</v>
      </c>
      <c r="N61" s="10">
        <v>80.562269979999996</v>
      </c>
      <c r="O61" s="10">
        <f t="shared" si="2"/>
        <v>-24.860661879940395</v>
      </c>
      <c r="P61" s="10">
        <v>65.714285714285708</v>
      </c>
      <c r="Q61" s="10">
        <f t="shared" si="3"/>
        <v>-11.868131868131861</v>
      </c>
      <c r="R61" s="10">
        <v>33.333333333333336</v>
      </c>
      <c r="S61" s="10" t="e">
        <f t="shared" si="4"/>
        <v>#VALUE!</v>
      </c>
      <c r="T61" s="10">
        <v>8.1002392014502096</v>
      </c>
      <c r="U61" s="10">
        <f t="shared" si="5"/>
        <v>4.9997607985497901</v>
      </c>
      <c r="V61" s="10">
        <v>11</v>
      </c>
      <c r="W61" s="10">
        <f t="shared" si="6"/>
        <v>6.8999999999999986</v>
      </c>
      <c r="X61" s="10">
        <v>59.494719999999994</v>
      </c>
      <c r="Y61" s="10" t="e">
        <f>#REF!-X61</f>
        <v>#REF!</v>
      </c>
      <c r="Z61" s="10">
        <v>16.67005</v>
      </c>
      <c r="AA61" s="10" t="e">
        <f>#REF!-Z61</f>
        <v>#REF!</v>
      </c>
      <c r="AB61" s="10">
        <v>30.650849999999998</v>
      </c>
      <c r="AC61" s="10" t="e">
        <f>#REF!-AB61</f>
        <v>#REF!</v>
      </c>
      <c r="AD61" s="15">
        <v>27.242114100000006</v>
      </c>
      <c r="AE61" s="10">
        <f t="shared" si="7"/>
        <v>-2.0707452800000006</v>
      </c>
      <c r="AF61" s="10"/>
    </row>
    <row r="62" spans="1:32" x14ac:dyDescent="0.25">
      <c r="A62" s="13" t="s">
        <v>24</v>
      </c>
      <c r="B62" s="10"/>
      <c r="C62" s="10"/>
      <c r="D62" s="10"/>
      <c r="E62" s="10"/>
      <c r="F62" s="10"/>
      <c r="G62" s="10"/>
      <c r="H62" s="10">
        <v>0.21536974602335532</v>
      </c>
      <c r="I62" s="10" t="e">
        <f>#REF!-H62</f>
        <v>#REF!</v>
      </c>
      <c r="J62" s="10">
        <v>97</v>
      </c>
      <c r="K62" s="10">
        <f t="shared" si="8"/>
        <v>6</v>
      </c>
      <c r="L62" s="10">
        <v>681.43404255319149</v>
      </c>
      <c r="M62" s="10">
        <f t="shared" si="1"/>
        <v>-206.20823610157856</v>
      </c>
      <c r="N62" s="10">
        <v>48.644058450000003</v>
      </c>
      <c r="O62" s="10">
        <f t="shared" si="2"/>
        <v>-9.064360324274304</v>
      </c>
      <c r="P62" s="10">
        <v>92</v>
      </c>
      <c r="Q62" s="10">
        <f t="shared" si="3"/>
        <v>-19.272727272727266</v>
      </c>
      <c r="R62" s="10">
        <v>0</v>
      </c>
      <c r="S62" s="10">
        <f t="shared" si="4"/>
        <v>100</v>
      </c>
      <c r="T62" s="10">
        <v>13.9631924383362</v>
      </c>
      <c r="U62" s="10">
        <f t="shared" si="5"/>
        <v>-4.2631924383362012</v>
      </c>
      <c r="V62" s="10">
        <v>11.4</v>
      </c>
      <c r="W62" s="10">
        <f t="shared" si="6"/>
        <v>3.9000000000000004</v>
      </c>
      <c r="X62" s="10">
        <v>64.728809999999996</v>
      </c>
      <c r="Y62" s="10" t="e">
        <f>#REF!-X62</f>
        <v>#REF!</v>
      </c>
      <c r="Z62" s="10">
        <v>18.969529999999999</v>
      </c>
      <c r="AA62" s="10" t="e">
        <f>#REF!-Z62</f>
        <v>#REF!</v>
      </c>
      <c r="AB62" s="10">
        <v>37.246009999999998</v>
      </c>
      <c r="AC62" s="10" t="e">
        <f>#REF!-AB62</f>
        <v>#REF!</v>
      </c>
      <c r="AD62" s="15">
        <v>32.28066977000001</v>
      </c>
      <c r="AE62" s="10">
        <f t="shared" si="7"/>
        <v>-1.1385744400000064</v>
      </c>
      <c r="AF62" s="10"/>
    </row>
    <row r="63" spans="1:32" x14ac:dyDescent="0.25">
      <c r="A63" s="13" t="s">
        <v>25</v>
      </c>
      <c r="B63" s="10"/>
      <c r="C63" s="10"/>
      <c r="D63" s="10"/>
      <c r="E63" s="10"/>
      <c r="F63" s="10"/>
      <c r="G63" s="10"/>
      <c r="H63" s="10">
        <v>0.19690596452134829</v>
      </c>
      <c r="I63" s="10" t="e">
        <f>#REF!-H63</f>
        <v>#REF!</v>
      </c>
      <c r="J63" s="10">
        <v>204</v>
      </c>
      <c r="K63" s="10">
        <f t="shared" si="8"/>
        <v>-58</v>
      </c>
      <c r="L63" s="10">
        <v>771.7123745819398</v>
      </c>
      <c r="M63" s="10">
        <f t="shared" si="1"/>
        <v>-156.87133411951208</v>
      </c>
      <c r="N63" s="10">
        <v>86.844544310000003</v>
      </c>
      <c r="O63" s="10">
        <f t="shared" si="2"/>
        <v>-11.149653417539497</v>
      </c>
      <c r="P63" s="10">
        <v>31.868131868131869</v>
      </c>
      <c r="Q63" s="10">
        <f t="shared" si="3"/>
        <v>11.881868131868131</v>
      </c>
      <c r="R63" s="10">
        <v>0</v>
      </c>
      <c r="S63" s="10">
        <f t="shared" si="4"/>
        <v>0</v>
      </c>
      <c r="T63" s="10">
        <v>10.933790425114699</v>
      </c>
      <c r="U63" s="10">
        <f t="shared" si="5"/>
        <v>0.86620957488530159</v>
      </c>
      <c r="V63" s="10">
        <v>11.7</v>
      </c>
      <c r="W63" s="10">
        <f t="shared" si="6"/>
        <v>8.9000000000000021</v>
      </c>
      <c r="X63" s="10">
        <v>130.88573</v>
      </c>
      <c r="Y63" s="10" t="e">
        <f>#REF!-X63</f>
        <v>#REF!</v>
      </c>
      <c r="Z63" s="10">
        <v>35.62068</v>
      </c>
      <c r="AA63" s="10" t="e">
        <f>#REF!-Z63</f>
        <v>#REF!</v>
      </c>
      <c r="AB63" s="10">
        <v>77.101990000000001</v>
      </c>
      <c r="AC63" s="10" t="e">
        <f>#REF!-AB63</f>
        <v>#REF!</v>
      </c>
      <c r="AD63" s="15">
        <v>61.810729719999998</v>
      </c>
      <c r="AE63" s="10">
        <f t="shared" si="7"/>
        <v>-5.5518689199999898</v>
      </c>
      <c r="AF63" s="10"/>
    </row>
    <row r="64" spans="1:32" x14ac:dyDescent="0.25">
      <c r="A64" s="13" t="s">
        <v>26</v>
      </c>
      <c r="B64" s="10"/>
      <c r="C64" s="10"/>
      <c r="D64" s="10"/>
      <c r="E64" s="10"/>
      <c r="F64" s="10"/>
      <c r="G64" s="10"/>
      <c r="H64" s="10">
        <v>0.17476206203355554</v>
      </c>
      <c r="I64" s="10" t="e">
        <f>#REF!-H64</f>
        <v>#REF!</v>
      </c>
      <c r="J64" s="10">
        <v>165</v>
      </c>
      <c r="K64" s="10">
        <f t="shared" si="8"/>
        <v>15</v>
      </c>
      <c r="L64" s="10">
        <v>581.03278688524586</v>
      </c>
      <c r="M64" s="10">
        <f t="shared" si="1"/>
        <v>-29.730461303850461</v>
      </c>
      <c r="N64" s="10">
        <v>111.6069617</v>
      </c>
      <c r="O64" s="10">
        <f t="shared" si="2"/>
        <v>-25.447465469075198</v>
      </c>
      <c r="P64" s="10">
        <v>13.793103448275861</v>
      </c>
      <c r="Q64" s="10">
        <f t="shared" si="3"/>
        <v>-5.0974512743628182</v>
      </c>
      <c r="R64" s="10">
        <v>0</v>
      </c>
      <c r="S64" s="10">
        <f t="shared" si="4"/>
        <v>0</v>
      </c>
      <c r="T64" s="10">
        <v>13.6</v>
      </c>
      <c r="U64" s="10">
        <f t="shared" si="5"/>
        <v>-1.5999999999999996</v>
      </c>
      <c r="V64" s="10">
        <v>6.9</v>
      </c>
      <c r="W64" s="10">
        <f t="shared" si="6"/>
        <v>11.4</v>
      </c>
      <c r="X64" s="10">
        <v>85.622100000000017</v>
      </c>
      <c r="Y64" s="10" t="e">
        <f>#REF!-X64</f>
        <v>#REF!</v>
      </c>
      <c r="Z64" s="10">
        <v>23.5809</v>
      </c>
      <c r="AA64" s="10" t="e">
        <f>#REF!-Z64</f>
        <v>#REF!</v>
      </c>
      <c r="AB64" s="10">
        <v>50.499000000000002</v>
      </c>
      <c r="AC64" s="10" t="e">
        <f>#REF!-AB64</f>
        <v>#REF!</v>
      </c>
      <c r="AD64" s="15">
        <v>41.591692010000003</v>
      </c>
      <c r="AE64" s="10">
        <f t="shared" si="7"/>
        <v>-1.1827878400000031</v>
      </c>
      <c r="AF64" s="10"/>
    </row>
    <row r="65" spans="1:32" x14ac:dyDescent="0.25">
      <c r="A65" s="13" t="s">
        <v>27</v>
      </c>
      <c r="B65" s="10"/>
      <c r="C65" s="10"/>
      <c r="D65" s="10"/>
      <c r="E65" s="10"/>
      <c r="F65" s="10"/>
      <c r="G65" s="10"/>
      <c r="H65" s="10">
        <v>0.21932518179960686</v>
      </c>
      <c r="I65" s="10" t="e">
        <f>#REF!-H65</f>
        <v>#REF!</v>
      </c>
      <c r="J65" s="10">
        <v>149</v>
      </c>
      <c r="K65" s="10">
        <f t="shared" si="8"/>
        <v>-53</v>
      </c>
      <c r="L65" s="10">
        <v>545</v>
      </c>
      <c r="M65" s="10">
        <f t="shared" si="1"/>
        <v>-32.200772200772235</v>
      </c>
      <c r="N65" s="10">
        <v>119.5509634</v>
      </c>
      <c r="O65" s="10">
        <f t="shared" si="2"/>
        <v>-41.427608659744394</v>
      </c>
      <c r="P65" s="10">
        <v>31.506849315068493</v>
      </c>
      <c r="Q65" s="10">
        <f t="shared" si="3"/>
        <v>38.493150684931507</v>
      </c>
      <c r="R65" s="10">
        <v>12.5</v>
      </c>
      <c r="S65" s="10" t="e">
        <f t="shared" si="4"/>
        <v>#VALUE!</v>
      </c>
      <c r="T65" s="10">
        <v>9.6843191501933408</v>
      </c>
      <c r="U65" s="10">
        <f t="shared" si="5"/>
        <v>-1.5843191501933411</v>
      </c>
      <c r="V65" s="10">
        <v>7</v>
      </c>
      <c r="W65" s="10">
        <f t="shared" si="6"/>
        <v>2.5999999999999996</v>
      </c>
      <c r="X65" s="10">
        <v>193.76866999999999</v>
      </c>
      <c r="Y65" s="10" t="e">
        <f>#REF!-X65</f>
        <v>#REF!</v>
      </c>
      <c r="Z65" s="10">
        <v>57.941890000000001</v>
      </c>
      <c r="AA65" s="10" t="e">
        <f>#REF!-Z65</f>
        <v>#REF!</v>
      </c>
      <c r="AB65" s="10">
        <v>116.42149999999999</v>
      </c>
      <c r="AC65" s="10" t="e">
        <f>#REF!-AB65</f>
        <v>#REF!</v>
      </c>
      <c r="AD65" s="15">
        <v>102.58407253999995</v>
      </c>
      <c r="AE65" s="10">
        <f t="shared" si="7"/>
        <v>0.40830193000006432</v>
      </c>
      <c r="AF65" s="10"/>
    </row>
    <row r="66" spans="1:32" ht="15.75" thickBot="1" x14ac:dyDescent="0.3">
      <c r="A66" s="16" t="s">
        <v>28</v>
      </c>
      <c r="B66" s="10"/>
      <c r="C66" s="10"/>
      <c r="D66" s="10"/>
      <c r="E66" s="10"/>
      <c r="F66" s="10"/>
      <c r="G66" s="10"/>
      <c r="H66" s="10">
        <v>0.34371508236171583</v>
      </c>
      <c r="I66" s="10" t="e">
        <f>#REF!-H66</f>
        <v>#REF!</v>
      </c>
      <c r="J66" s="10">
        <v>37</v>
      </c>
      <c r="K66" s="10">
        <f t="shared" si="8"/>
        <v>9</v>
      </c>
      <c r="L66" s="10">
        <v>359.81818181818181</v>
      </c>
      <c r="M66" s="10">
        <f t="shared" si="1"/>
        <v>-68.465240641711205</v>
      </c>
      <c r="N66" s="10">
        <v>39.089440276976298</v>
      </c>
      <c r="O66" s="10">
        <f t="shared" si="2"/>
        <v>-11.514796616061098</v>
      </c>
      <c r="P66" s="10">
        <v>100</v>
      </c>
      <c r="Q66" s="10">
        <f t="shared" si="3"/>
        <v>-5.2631578947368354</v>
      </c>
      <c r="R66" s="10">
        <v>999</v>
      </c>
      <c r="S66" s="10">
        <f t="shared" si="4"/>
        <v>-899</v>
      </c>
      <c r="T66" s="10">
        <v>6.8879921431961</v>
      </c>
      <c r="U66" s="10">
        <f t="shared" si="5"/>
        <v>0.3120078568039002</v>
      </c>
      <c r="V66" s="10">
        <v>6.4</v>
      </c>
      <c r="W66" s="10">
        <f t="shared" si="6"/>
        <v>0</v>
      </c>
      <c r="X66" s="10">
        <v>15.327180000000002</v>
      </c>
      <c r="Y66" s="10" t="e">
        <f>#REF!-X66</f>
        <v>#REF!</v>
      </c>
      <c r="Z66" s="10">
        <v>3.6858300000000002</v>
      </c>
      <c r="AA66" s="10" t="e">
        <f>#REF!-Z66</f>
        <v>#REF!</v>
      </c>
      <c r="AB66" s="10">
        <v>8.3656400000000009</v>
      </c>
      <c r="AC66" s="10" t="e">
        <f>#REF!-AB66</f>
        <v>#REF!</v>
      </c>
      <c r="AD66" s="17">
        <v>7.34</v>
      </c>
      <c r="AE66" s="10">
        <f t="shared" si="7"/>
        <v>-3.0000000000000249E-2</v>
      </c>
      <c r="AF66" s="10"/>
    </row>
    <row r="67" spans="1:32" ht="15.75" thickTop="1" x14ac:dyDescent="0.25">
      <c r="A67" s="10"/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9">
        <v>0</v>
      </c>
      <c r="AE67" s="19">
        <v>0</v>
      </c>
      <c r="AF67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tabColor rgb="FF00B050"/>
  </sheetPr>
  <dimension ref="A1:Q37"/>
  <sheetViews>
    <sheetView zoomScaleNormal="100" workbookViewId="0">
      <selection activeCell="B31" sqref="B31:O31"/>
    </sheetView>
  </sheetViews>
  <sheetFormatPr defaultColWidth="8.85546875" defaultRowHeight="15" x14ac:dyDescent="0.25"/>
  <cols>
    <col min="1" max="1" width="2.7109375" style="23" customWidth="1"/>
    <col min="2" max="2" width="5.140625" style="23" customWidth="1"/>
    <col min="3" max="3" width="26.42578125" style="23" customWidth="1"/>
    <col min="4" max="15" width="8.7109375" style="23" customWidth="1"/>
    <col min="16" max="16" width="4.42578125" style="23" customWidth="1"/>
    <col min="17" max="16384" width="8.85546875" style="23"/>
  </cols>
  <sheetData>
    <row r="1" spans="2:17" ht="15" customHeight="1" thickBot="1" x14ac:dyDescent="0.3"/>
    <row r="2" spans="2:17" x14ac:dyDescent="0.25">
      <c r="B2" s="140" t="s">
        <v>206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7" x14ac:dyDescent="0.25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/>
    </row>
    <row r="4" spans="2:17" s="26" customFormat="1" ht="15" customHeight="1" x14ac:dyDescent="0.25">
      <c r="B4" s="141"/>
      <c r="C4" s="142"/>
      <c r="D4" s="453" t="s">
        <v>30</v>
      </c>
      <c r="E4" s="453"/>
      <c r="F4" s="453" t="s">
        <v>104</v>
      </c>
      <c r="G4" s="453"/>
      <c r="H4" s="453" t="s">
        <v>1</v>
      </c>
      <c r="I4" s="453"/>
      <c r="J4" s="453" t="s">
        <v>2</v>
      </c>
      <c r="K4" s="453"/>
      <c r="L4" s="453" t="s">
        <v>3</v>
      </c>
      <c r="M4" s="453"/>
      <c r="N4" s="453" t="s">
        <v>4</v>
      </c>
      <c r="O4" s="454"/>
      <c r="P4" s="56"/>
    </row>
    <row r="5" spans="2:17" ht="15.75" thickBot="1" x14ac:dyDescent="0.3">
      <c r="B5" s="135"/>
      <c r="C5" s="136"/>
      <c r="D5" s="137">
        <f>Overblik!$D$6</f>
        <v>2020</v>
      </c>
      <c r="E5" s="137">
        <f>Overblik!$E$6</f>
        <v>2021</v>
      </c>
      <c r="F5" s="137">
        <f>Overblik!$D$6</f>
        <v>2020</v>
      </c>
      <c r="G5" s="137">
        <f>Overblik!$E$6</f>
        <v>2021</v>
      </c>
      <c r="H5" s="137">
        <f>Overblik!$D$6</f>
        <v>2020</v>
      </c>
      <c r="I5" s="137">
        <f>Overblik!$E$6</f>
        <v>2021</v>
      </c>
      <c r="J5" s="137">
        <f>Overblik!$D$6</f>
        <v>2020</v>
      </c>
      <c r="K5" s="137">
        <f>Overblik!$E$6</f>
        <v>2021</v>
      </c>
      <c r="L5" s="137">
        <f>Overblik!$D$6</f>
        <v>2020</v>
      </c>
      <c r="M5" s="137">
        <f>Overblik!$E$6</f>
        <v>2021</v>
      </c>
      <c r="N5" s="137">
        <f>Overblik!$D$6</f>
        <v>2020</v>
      </c>
      <c r="O5" s="138">
        <f>Overblik!$E$6</f>
        <v>2021</v>
      </c>
      <c r="P5" s="56"/>
    </row>
    <row r="6" spans="2:17" ht="15" customHeight="1" x14ac:dyDescent="0.25">
      <c r="B6" s="455" t="s">
        <v>107</v>
      </c>
      <c r="C6" s="456"/>
      <c r="D6" s="427">
        <v>93.9</v>
      </c>
      <c r="E6" s="426">
        <v>89.352479034363455</v>
      </c>
      <c r="F6" s="427">
        <v>94.1</v>
      </c>
      <c r="G6" s="426">
        <v>90.176510813699409</v>
      </c>
      <c r="H6" s="427">
        <v>93.9</v>
      </c>
      <c r="I6" s="426">
        <v>88.057337664795227</v>
      </c>
      <c r="J6" s="427">
        <v>94.1</v>
      </c>
      <c r="K6" s="426">
        <v>93.124871810904963</v>
      </c>
      <c r="L6" s="427">
        <v>92.1</v>
      </c>
      <c r="M6" s="426">
        <v>81.012301630913697</v>
      </c>
      <c r="N6" s="427">
        <v>94.9</v>
      </c>
      <c r="O6" s="426">
        <v>93.946710039530245</v>
      </c>
      <c r="P6" s="56"/>
    </row>
    <row r="7" spans="2:17" ht="15.75" customHeight="1" thickBot="1" x14ac:dyDescent="0.3">
      <c r="B7" s="457" t="s">
        <v>33</v>
      </c>
      <c r="C7" s="458"/>
      <c r="D7" s="428">
        <f t="shared" ref="D7:O7" si="0">LARGE(D9:D31,5)</f>
        <v>103.63893445548938</v>
      </c>
      <c r="E7" s="415">
        <f t="shared" si="0"/>
        <v>100.75076192425144</v>
      </c>
      <c r="F7" s="428">
        <f t="shared" si="0"/>
        <v>105.2942860921539</v>
      </c>
      <c r="G7" s="415">
        <f t="shared" si="0"/>
        <v>102.93132468205602</v>
      </c>
      <c r="H7" s="428">
        <f t="shared" si="0"/>
        <v>104.06380892237399</v>
      </c>
      <c r="I7" s="415">
        <f t="shared" si="0"/>
        <v>101.48214701745384</v>
      </c>
      <c r="J7" s="428">
        <f t="shared" si="0"/>
        <v>105.48648861509314</v>
      </c>
      <c r="K7" s="415">
        <f t="shared" si="0"/>
        <v>113.45878462182732</v>
      </c>
      <c r="L7" s="428">
        <f t="shared" si="0"/>
        <v>107.15528228798273</v>
      </c>
      <c r="M7" s="415">
        <f t="shared" si="0"/>
        <v>95.234018707018507</v>
      </c>
      <c r="N7" s="428">
        <f t="shared" si="0"/>
        <v>107.02128531147483</v>
      </c>
      <c r="O7" s="415">
        <f t="shared" si="0"/>
        <v>108.03561496576796</v>
      </c>
      <c r="P7" s="56"/>
    </row>
    <row r="8" spans="2:17" ht="13.5" customHeight="1" thickBot="1" x14ac:dyDescent="0.3">
      <c r="B8" s="145" t="s">
        <v>29</v>
      </c>
      <c r="C8" s="146" t="s">
        <v>0</v>
      </c>
      <c r="D8" s="147"/>
      <c r="E8" s="147"/>
      <c r="F8" s="147"/>
      <c r="G8" s="147"/>
      <c r="H8" s="147"/>
      <c r="I8" s="147"/>
      <c r="J8" s="147"/>
      <c r="K8" s="147"/>
      <c r="L8" s="148"/>
      <c r="M8" s="147"/>
      <c r="N8" s="148"/>
      <c r="O8" s="149"/>
      <c r="P8" s="56"/>
    </row>
    <row r="9" spans="2:17" x14ac:dyDescent="0.25">
      <c r="B9" s="150">
        <v>901</v>
      </c>
      <c r="C9" s="151" t="s">
        <v>5</v>
      </c>
      <c r="D9" s="429">
        <v>89.993832039961035</v>
      </c>
      <c r="E9" s="430">
        <v>87.84852495707581</v>
      </c>
      <c r="F9" s="431">
        <v>85.358420018009014</v>
      </c>
      <c r="G9" s="432">
        <v>84.112129365929704</v>
      </c>
      <c r="H9" s="429">
        <v>75.783247045582186</v>
      </c>
      <c r="I9" s="430">
        <v>81.42282847031494</v>
      </c>
      <c r="J9" s="433">
        <v>101.18962044442523</v>
      </c>
      <c r="K9" s="432">
        <v>88.555563610134342</v>
      </c>
      <c r="L9" s="429">
        <v>86.14449076570682</v>
      </c>
      <c r="M9" s="430">
        <v>81.831942528714393</v>
      </c>
      <c r="N9" s="429">
        <v>111.77164563812387</v>
      </c>
      <c r="O9" s="430">
        <v>108.03561496576796</v>
      </c>
      <c r="P9" s="56"/>
      <c r="Q9" s="43"/>
    </row>
    <row r="10" spans="2:17" x14ac:dyDescent="0.25">
      <c r="B10" s="157">
        <v>902</v>
      </c>
      <c r="C10" s="158" t="s">
        <v>6</v>
      </c>
      <c r="D10" s="434">
        <v>93.52451825087374</v>
      </c>
      <c r="E10" s="435">
        <v>95.688869049490719</v>
      </c>
      <c r="F10" s="436">
        <v>97.351156302467786</v>
      </c>
      <c r="G10" s="437">
        <v>99.771070309554972</v>
      </c>
      <c r="H10" s="434">
        <v>97.915621627500727</v>
      </c>
      <c r="I10" s="435">
        <v>102.35067837318483</v>
      </c>
      <c r="J10" s="84">
        <v>97.990293400259233</v>
      </c>
      <c r="K10" s="437">
        <v>99.365546523046362</v>
      </c>
      <c r="L10" s="434">
        <v>86.29316559645865</v>
      </c>
      <c r="M10" s="435">
        <v>81.359317642967738</v>
      </c>
      <c r="N10" s="434">
        <v>81.712959687529604</v>
      </c>
      <c r="O10" s="435">
        <v>88.732183906264382</v>
      </c>
      <c r="P10" s="56"/>
      <c r="Q10" s="43"/>
    </row>
    <row r="11" spans="2:17" x14ac:dyDescent="0.25">
      <c r="B11" s="157">
        <v>903</v>
      </c>
      <c r="C11" s="158" t="s">
        <v>7</v>
      </c>
      <c r="D11" s="434">
        <v>104.50697790889268</v>
      </c>
      <c r="E11" s="435">
        <v>99.151250842125364</v>
      </c>
      <c r="F11" s="436">
        <v>101.76312378700052</v>
      </c>
      <c r="G11" s="437">
        <v>95.975676790240698</v>
      </c>
      <c r="H11" s="434">
        <v>99.697310695532408</v>
      </c>
      <c r="I11" s="435">
        <v>84.761235294386381</v>
      </c>
      <c r="J11" s="84">
        <v>105.48648861509314</v>
      </c>
      <c r="K11" s="437">
        <v>113.45878462182732</v>
      </c>
      <c r="L11" s="434">
        <v>107.15528228798273</v>
      </c>
      <c r="M11" s="435">
        <v>95.381810640624494</v>
      </c>
      <c r="N11" s="434">
        <v>107.02128531147483</v>
      </c>
      <c r="O11" s="435">
        <v>110.6015240726795</v>
      </c>
      <c r="P11" s="56"/>
      <c r="Q11" s="43"/>
    </row>
    <row r="12" spans="2:17" x14ac:dyDescent="0.25">
      <c r="B12" s="157">
        <v>904</v>
      </c>
      <c r="C12" s="158" t="s">
        <v>8</v>
      </c>
      <c r="D12" s="434">
        <v>103.46761837712984</v>
      </c>
      <c r="E12" s="435">
        <v>90.489869933725117</v>
      </c>
      <c r="F12" s="436">
        <v>98.183954238449672</v>
      </c>
      <c r="G12" s="437">
        <v>87.731817411934514</v>
      </c>
      <c r="H12" s="434">
        <v>87.258070321564432</v>
      </c>
      <c r="I12" s="435">
        <v>81.969583722030691</v>
      </c>
      <c r="J12" s="84">
        <v>120.94489208044439</v>
      </c>
      <c r="K12" s="437">
        <v>97.030595498971209</v>
      </c>
      <c r="L12" s="434">
        <v>126.73050366837005</v>
      </c>
      <c r="M12" s="435">
        <v>97.156185292093483</v>
      </c>
      <c r="N12" s="434">
        <v>110.83277972877647</v>
      </c>
      <c r="O12" s="435">
        <v>98.471050610360564</v>
      </c>
      <c r="P12" s="56"/>
      <c r="Q12" s="43"/>
    </row>
    <row r="13" spans="2:17" x14ac:dyDescent="0.25">
      <c r="B13" s="157">
        <v>905</v>
      </c>
      <c r="C13" s="158" t="s">
        <v>9</v>
      </c>
      <c r="D13" s="434">
        <v>95.190839350213864</v>
      </c>
      <c r="E13" s="435">
        <v>97.218903645743325</v>
      </c>
      <c r="F13" s="436">
        <v>96.613023927867687</v>
      </c>
      <c r="G13" s="437">
        <v>100.73069177046079</v>
      </c>
      <c r="H13" s="434">
        <v>100.03919180125334</v>
      </c>
      <c r="I13" s="435">
        <v>98.305107050321908</v>
      </c>
      <c r="J13" s="84">
        <v>89.211802988061891</v>
      </c>
      <c r="K13" s="437">
        <v>104.18374495728915</v>
      </c>
      <c r="L13" s="434">
        <v>81.62081631609081</v>
      </c>
      <c r="M13" s="435">
        <v>71.326789053946769</v>
      </c>
      <c r="N13" s="434">
        <v>105.7364541638423</v>
      </c>
      <c r="O13" s="435">
        <v>110.69727517911024</v>
      </c>
      <c r="P13" s="56"/>
      <c r="Q13" s="43"/>
    </row>
    <row r="14" spans="2:17" x14ac:dyDescent="0.25">
      <c r="B14" s="157">
        <v>906</v>
      </c>
      <c r="C14" s="158" t="s">
        <v>10</v>
      </c>
      <c r="D14" s="434">
        <v>107.13220161264827</v>
      </c>
      <c r="E14" s="435">
        <v>106.89630903225161</v>
      </c>
      <c r="F14" s="436">
        <v>118.14679049264653</v>
      </c>
      <c r="G14" s="437">
        <v>118.67880297555014</v>
      </c>
      <c r="H14" s="434">
        <v>134.06129671949549</v>
      </c>
      <c r="I14" s="435">
        <v>120.91510070084377</v>
      </c>
      <c r="J14" s="84">
        <v>92.700661558298819</v>
      </c>
      <c r="K14" s="437">
        <v>112.32830908581653</v>
      </c>
      <c r="L14" s="434">
        <v>85.04249653985552</v>
      </c>
      <c r="M14" s="435">
        <v>76.910370331050387</v>
      </c>
      <c r="N14" s="434">
        <v>92.972773848241943</v>
      </c>
      <c r="O14" s="435">
        <v>91.128281849120611</v>
      </c>
      <c r="P14" s="56"/>
      <c r="Q14" s="43"/>
    </row>
    <row r="15" spans="2:17" x14ac:dyDescent="0.25">
      <c r="B15" s="157">
        <v>907</v>
      </c>
      <c r="C15" s="158" t="s">
        <v>11</v>
      </c>
      <c r="D15" s="434">
        <v>108.45354418265407</v>
      </c>
      <c r="E15" s="435">
        <v>100.75076192425144</v>
      </c>
      <c r="F15" s="436">
        <v>116.28362046774666</v>
      </c>
      <c r="G15" s="437">
        <v>106.76477184564672</v>
      </c>
      <c r="H15" s="434">
        <v>121.94875400520601</v>
      </c>
      <c r="I15" s="435">
        <v>101.63580870859768</v>
      </c>
      <c r="J15" s="84">
        <v>101.61063089098991</v>
      </c>
      <c r="K15" s="437">
        <v>113.56006130894426</v>
      </c>
      <c r="L15" s="434">
        <v>94.899975374786521</v>
      </c>
      <c r="M15" s="435">
        <v>88.028676316355231</v>
      </c>
      <c r="N15" s="434">
        <v>90.144838300881986</v>
      </c>
      <c r="O15" s="435">
        <v>87.507227281371712</v>
      </c>
      <c r="P15" s="56"/>
      <c r="Q15" s="43"/>
    </row>
    <row r="16" spans="2:17" x14ac:dyDescent="0.25">
      <c r="B16" s="157">
        <v>908</v>
      </c>
      <c r="C16" s="158" t="s">
        <v>12</v>
      </c>
      <c r="D16" s="434">
        <v>87.936520360143703</v>
      </c>
      <c r="E16" s="435">
        <v>87.002579581169286</v>
      </c>
      <c r="F16" s="436">
        <v>88.61921311357726</v>
      </c>
      <c r="G16" s="437">
        <v>85.077863409784058</v>
      </c>
      <c r="H16" s="434">
        <v>89.990338916433288</v>
      </c>
      <c r="I16" s="435">
        <v>72.036632344612201</v>
      </c>
      <c r="J16" s="84">
        <v>86.723927453713912</v>
      </c>
      <c r="K16" s="437">
        <v>109.50739376683292</v>
      </c>
      <c r="L16" s="434">
        <v>83.37289852847816</v>
      </c>
      <c r="M16" s="435">
        <v>91.208639483617361</v>
      </c>
      <c r="N16" s="434">
        <v>89.728632716277161</v>
      </c>
      <c r="O16" s="435">
        <v>91.913393360909993</v>
      </c>
      <c r="P16" s="56"/>
      <c r="Q16" s="43"/>
    </row>
    <row r="17" spans="2:17" x14ac:dyDescent="0.25">
      <c r="B17" s="157">
        <v>909</v>
      </c>
      <c r="C17" s="158" t="s">
        <v>13</v>
      </c>
      <c r="D17" s="434">
        <v>97.349789599626774</v>
      </c>
      <c r="E17" s="435">
        <v>97.354578849231601</v>
      </c>
      <c r="F17" s="436">
        <v>93.417199291840788</v>
      </c>
      <c r="G17" s="437">
        <v>93.122551139687104</v>
      </c>
      <c r="H17" s="434">
        <v>104.06380892237399</v>
      </c>
      <c r="I17" s="435">
        <v>99.03839818570043</v>
      </c>
      <c r="J17" s="84">
        <v>84.217497145544868</v>
      </c>
      <c r="K17" s="437">
        <v>86.569137464853128</v>
      </c>
      <c r="L17" s="434">
        <v>109.25383678394537</v>
      </c>
      <c r="M17" s="435">
        <v>114.24602351898785</v>
      </c>
      <c r="N17" s="434">
        <v>103.99964006326134</v>
      </c>
      <c r="O17" s="435">
        <v>105.67300051767643</v>
      </c>
      <c r="P17" s="56"/>
      <c r="Q17" s="43"/>
    </row>
    <row r="18" spans="2:17" x14ac:dyDescent="0.25">
      <c r="B18" s="157">
        <v>910</v>
      </c>
      <c r="C18" s="158" t="s">
        <v>14</v>
      </c>
      <c r="D18" s="434">
        <v>94.364083155561119</v>
      </c>
      <c r="E18" s="435">
        <v>87.610602160423184</v>
      </c>
      <c r="F18" s="436">
        <v>97.242825931052792</v>
      </c>
      <c r="G18" s="437">
        <v>89.204064020775562</v>
      </c>
      <c r="H18" s="434">
        <v>95.53528810512411</v>
      </c>
      <c r="I18" s="435">
        <v>83.886340431059622</v>
      </c>
      <c r="J18" s="84">
        <v>96.25442756703967</v>
      </c>
      <c r="K18" s="437">
        <v>97.507583881485544</v>
      </c>
      <c r="L18" s="434">
        <v>80.049658965637832</v>
      </c>
      <c r="M18" s="435">
        <v>75.453091802616825</v>
      </c>
      <c r="N18" s="434">
        <v>98.69075191605792</v>
      </c>
      <c r="O18" s="435">
        <v>94.824577288922356</v>
      </c>
      <c r="P18" s="56"/>
      <c r="Q18" s="43"/>
    </row>
    <row r="19" spans="2:17" x14ac:dyDescent="0.25">
      <c r="B19" s="157">
        <v>911</v>
      </c>
      <c r="C19" s="158" t="s">
        <v>15</v>
      </c>
      <c r="D19" s="434">
        <v>100.17777158760765</v>
      </c>
      <c r="E19" s="435">
        <v>101.83347449590691</v>
      </c>
      <c r="F19" s="436">
        <v>99.810673177343702</v>
      </c>
      <c r="G19" s="437">
        <v>102.93132468205602</v>
      </c>
      <c r="H19" s="434">
        <v>116.67113180212429</v>
      </c>
      <c r="I19" s="435">
        <v>118.71700668336713</v>
      </c>
      <c r="J19" s="84">
        <v>78.675088978469304</v>
      </c>
      <c r="K19" s="437">
        <v>79.140666177144041</v>
      </c>
      <c r="L19" s="434">
        <v>101.71862065694475</v>
      </c>
      <c r="M19" s="435">
        <v>110.24288865909358</v>
      </c>
      <c r="N19" s="434">
        <v>105.18217366527128</v>
      </c>
      <c r="O19" s="435">
        <v>94.67363652302933</v>
      </c>
      <c r="P19" s="56"/>
      <c r="Q19" s="43"/>
    </row>
    <row r="20" spans="2:17" x14ac:dyDescent="0.25">
      <c r="B20" s="157">
        <v>912</v>
      </c>
      <c r="C20" s="158" t="s">
        <v>16</v>
      </c>
      <c r="D20" s="434">
        <v>97.264434718288442</v>
      </c>
      <c r="E20" s="435">
        <v>102.53627004190716</v>
      </c>
      <c r="F20" s="436">
        <v>105.2942860921539</v>
      </c>
      <c r="G20" s="437">
        <v>106.06435373239383</v>
      </c>
      <c r="H20" s="434">
        <v>99.277303118022687</v>
      </c>
      <c r="I20" s="435">
        <v>96.597554001437501</v>
      </c>
      <c r="J20" s="84">
        <v>114.5746554052683</v>
      </c>
      <c r="K20" s="437">
        <v>122.66109727042928</v>
      </c>
      <c r="L20" s="434">
        <v>82.638878307994162</v>
      </c>
      <c r="M20" s="435">
        <v>91.068358562417899</v>
      </c>
      <c r="N20" s="434">
        <v>81.166806814745868</v>
      </c>
      <c r="O20" s="435">
        <v>95.446403087443429</v>
      </c>
      <c r="P20" s="56"/>
      <c r="Q20" s="43"/>
    </row>
    <row r="21" spans="2:17" x14ac:dyDescent="0.25">
      <c r="B21" s="157">
        <v>913</v>
      </c>
      <c r="C21" s="158" t="s">
        <v>17</v>
      </c>
      <c r="D21" s="434">
        <v>87.087594710395393</v>
      </c>
      <c r="E21" s="435">
        <v>86.345652149679111</v>
      </c>
      <c r="F21" s="436">
        <v>79.082857290981607</v>
      </c>
      <c r="G21" s="437">
        <v>80.07650046056979</v>
      </c>
      <c r="H21" s="434">
        <v>84.841683545054693</v>
      </c>
      <c r="I21" s="435">
        <v>73.516138361897305</v>
      </c>
      <c r="J21" s="84">
        <v>72.902408545286633</v>
      </c>
      <c r="K21" s="437">
        <v>90.66029300704443</v>
      </c>
      <c r="L21" s="434">
        <v>90.892688773321069</v>
      </c>
      <c r="M21" s="435">
        <v>86.566612226887912</v>
      </c>
      <c r="N21" s="434">
        <v>118.23109034997317</v>
      </c>
      <c r="O21" s="435">
        <v>106.79559868756989</v>
      </c>
      <c r="P21" s="56"/>
      <c r="Q21" s="43"/>
    </row>
    <row r="22" spans="2:17" x14ac:dyDescent="0.25">
      <c r="B22" s="157">
        <v>914</v>
      </c>
      <c r="C22" s="158" t="s">
        <v>18</v>
      </c>
      <c r="D22" s="434">
        <v>103.63893445548938</v>
      </c>
      <c r="E22" s="435">
        <v>89.472251577299616</v>
      </c>
      <c r="F22" s="436">
        <v>105.98358100609184</v>
      </c>
      <c r="G22" s="437">
        <v>95.213115701992848</v>
      </c>
      <c r="H22" s="434">
        <v>107.23827945819325</v>
      </c>
      <c r="I22" s="435">
        <v>98.259013047899842</v>
      </c>
      <c r="J22" s="84">
        <v>101.20111462255979</v>
      </c>
      <c r="K22" s="437">
        <v>90.39114872635426</v>
      </c>
      <c r="L22" s="434">
        <v>99.659149115752143</v>
      </c>
      <c r="M22" s="435">
        <v>74.560969816949537</v>
      </c>
      <c r="N22" s="434">
        <v>97.964251239103433</v>
      </c>
      <c r="O22" s="435">
        <v>87.145379312200305</v>
      </c>
      <c r="P22" s="56"/>
      <c r="Q22" s="43"/>
    </row>
    <row r="23" spans="2:17" x14ac:dyDescent="0.25">
      <c r="B23" s="157">
        <v>915</v>
      </c>
      <c r="C23" s="158" t="s">
        <v>19</v>
      </c>
      <c r="D23" s="434">
        <v>100.90870584639198</v>
      </c>
      <c r="E23" s="435">
        <v>86.560895248985545</v>
      </c>
      <c r="F23" s="436">
        <v>102.26874913102519</v>
      </c>
      <c r="G23" s="437">
        <v>88.315155081458286</v>
      </c>
      <c r="H23" s="434">
        <v>102.65405793504921</v>
      </c>
      <c r="I23" s="435">
        <v>84.074325630352689</v>
      </c>
      <c r="J23" s="84">
        <v>98.63808855872955</v>
      </c>
      <c r="K23" s="437">
        <v>94.907027617996519</v>
      </c>
      <c r="L23" s="434">
        <v>93.378084997936639</v>
      </c>
      <c r="M23" s="435">
        <v>81.044656901082135</v>
      </c>
      <c r="N23" s="434">
        <v>100.23350843509581</v>
      </c>
      <c r="O23" s="435">
        <v>83.665794560342533</v>
      </c>
      <c r="P23" s="56"/>
      <c r="Q23" s="43"/>
    </row>
    <row r="24" spans="2:17" x14ac:dyDescent="0.25">
      <c r="B24" s="157">
        <v>916</v>
      </c>
      <c r="C24" s="158" t="s">
        <v>20</v>
      </c>
      <c r="D24" s="434">
        <v>99.04418241235517</v>
      </c>
      <c r="E24" s="435">
        <v>94.294371713497796</v>
      </c>
      <c r="F24" s="436">
        <v>98.302402339540166</v>
      </c>
      <c r="G24" s="437">
        <v>100.23682786723762</v>
      </c>
      <c r="H24" s="434">
        <v>95.442362123441896</v>
      </c>
      <c r="I24" s="435">
        <v>90.045535627036088</v>
      </c>
      <c r="J24" s="84">
        <v>102.35529024128358</v>
      </c>
      <c r="K24" s="437">
        <v>117.55270098891137</v>
      </c>
      <c r="L24" s="434">
        <v>101.85795219940277</v>
      </c>
      <c r="M24" s="435">
        <v>74.780494245606874</v>
      </c>
      <c r="N24" s="434">
        <v>97.414345887007158</v>
      </c>
      <c r="O24" s="435">
        <v>94.51525516508552</v>
      </c>
      <c r="P24" s="56"/>
      <c r="Q24" s="43"/>
    </row>
    <row r="25" spans="2:17" x14ac:dyDescent="0.25">
      <c r="B25" s="157">
        <v>917</v>
      </c>
      <c r="C25" s="158" t="s">
        <v>21</v>
      </c>
      <c r="D25" s="434">
        <v>108.38722237505473</v>
      </c>
      <c r="E25" s="435">
        <v>102.83963937322578</v>
      </c>
      <c r="F25" s="436">
        <v>106.53275880450768</v>
      </c>
      <c r="G25" s="437">
        <v>108.26407827106581</v>
      </c>
      <c r="H25" s="434">
        <v>95.47102172369361</v>
      </c>
      <c r="I25" s="435">
        <v>101.48214701745384</v>
      </c>
      <c r="J25" s="84">
        <v>125.26428230613107</v>
      </c>
      <c r="K25" s="437">
        <v>119.0433960973219</v>
      </c>
      <c r="L25" s="434">
        <v>109.27869480601721</v>
      </c>
      <c r="M25" s="435">
        <v>76.381296691853834</v>
      </c>
      <c r="N25" s="434">
        <v>111.86443330371534</v>
      </c>
      <c r="O25" s="435">
        <v>104.01763547118277</v>
      </c>
      <c r="P25" s="56"/>
      <c r="Q25" s="43"/>
    </row>
    <row r="26" spans="2:17" x14ac:dyDescent="0.25">
      <c r="B26" s="157">
        <v>918</v>
      </c>
      <c r="C26" s="158" t="s">
        <v>22</v>
      </c>
      <c r="D26" s="434">
        <v>88.989680509367702</v>
      </c>
      <c r="E26" s="435">
        <v>96.841698717007944</v>
      </c>
      <c r="F26" s="436">
        <v>84.730058720787468</v>
      </c>
      <c r="G26" s="437">
        <v>93.135056531446921</v>
      </c>
      <c r="H26" s="434">
        <v>104.03713966926983</v>
      </c>
      <c r="I26" s="435">
        <v>99.817343936077052</v>
      </c>
      <c r="J26" s="84">
        <v>68.329459274537342</v>
      </c>
      <c r="K26" s="437">
        <v>85.909625100017522</v>
      </c>
      <c r="L26" s="434">
        <v>93.004202827175874</v>
      </c>
      <c r="M26" s="435">
        <v>95.234018707018507</v>
      </c>
      <c r="N26" s="434">
        <v>104.56095205020259</v>
      </c>
      <c r="O26" s="435">
        <v>117.63082083549672</v>
      </c>
      <c r="P26" s="56"/>
      <c r="Q26" s="43"/>
    </row>
    <row r="27" spans="2:17" x14ac:dyDescent="0.25">
      <c r="B27" s="157">
        <v>919</v>
      </c>
      <c r="C27" s="158" t="s">
        <v>23</v>
      </c>
      <c r="D27" s="434">
        <v>94.369634753069846</v>
      </c>
      <c r="E27" s="435">
        <v>89.047057241455661</v>
      </c>
      <c r="F27" s="436">
        <v>95.920139722531488</v>
      </c>
      <c r="G27" s="437">
        <v>92.46389730066285</v>
      </c>
      <c r="H27" s="434">
        <v>95.446504187329367</v>
      </c>
      <c r="I27" s="435">
        <v>98.239435362818782</v>
      </c>
      <c r="J27" s="84">
        <v>98.860364658253985</v>
      </c>
      <c r="K27" s="437">
        <v>89.124988657543298</v>
      </c>
      <c r="L27" s="434">
        <v>82.175184444751764</v>
      </c>
      <c r="M27" s="435">
        <v>61.687469961522133</v>
      </c>
      <c r="N27" s="434">
        <v>96.443682028560019</v>
      </c>
      <c r="O27" s="435">
        <v>100.86889408971813</v>
      </c>
      <c r="P27" s="56"/>
      <c r="Q27" s="43"/>
    </row>
    <row r="28" spans="2:17" x14ac:dyDescent="0.25">
      <c r="B28" s="157">
        <v>920</v>
      </c>
      <c r="C28" s="158" t="s">
        <v>24</v>
      </c>
      <c r="D28" s="434">
        <v>92.442812726963226</v>
      </c>
      <c r="E28" s="435">
        <v>86.652081012512966</v>
      </c>
      <c r="F28" s="436">
        <v>88.462746162684383</v>
      </c>
      <c r="G28" s="437">
        <v>85.799109115829282</v>
      </c>
      <c r="H28" s="434">
        <v>102.40998995475277</v>
      </c>
      <c r="I28" s="435">
        <v>88.194169154992522</v>
      </c>
      <c r="J28" s="84">
        <v>84.341553696350303</v>
      </c>
      <c r="K28" s="437">
        <v>88.523373822074674</v>
      </c>
      <c r="L28" s="434">
        <v>117.24677606072417</v>
      </c>
      <c r="M28" s="435">
        <v>85.429605819821447</v>
      </c>
      <c r="N28" s="434">
        <v>82.268657979688797</v>
      </c>
      <c r="O28" s="435">
        <v>73.951517588436616</v>
      </c>
      <c r="P28" s="56"/>
      <c r="Q28" s="43"/>
    </row>
    <row r="29" spans="2:17" x14ac:dyDescent="0.25">
      <c r="B29" s="157">
        <v>921</v>
      </c>
      <c r="C29" s="158" t="s">
        <v>25</v>
      </c>
      <c r="D29" s="434">
        <v>94.275808475693935</v>
      </c>
      <c r="E29" s="435">
        <v>93.218098840124242</v>
      </c>
      <c r="F29" s="436">
        <v>95.081162432372324</v>
      </c>
      <c r="G29" s="437">
        <v>94.273884642559054</v>
      </c>
      <c r="H29" s="434">
        <v>93.061888865912977</v>
      </c>
      <c r="I29" s="435">
        <v>92.8181468905169</v>
      </c>
      <c r="J29" s="84">
        <v>98.007348547620666</v>
      </c>
      <c r="K29" s="437">
        <v>95.911165602674032</v>
      </c>
      <c r="L29" s="434">
        <v>85.659135720896302</v>
      </c>
      <c r="M29" s="435">
        <v>76.463145940391684</v>
      </c>
      <c r="N29" s="434">
        <v>101.6899236560327</v>
      </c>
      <c r="O29" s="435">
        <v>120.99826424056852</v>
      </c>
      <c r="P29" s="56"/>
      <c r="Q29" s="43"/>
    </row>
    <row r="30" spans="2:17" x14ac:dyDescent="0.25">
      <c r="B30" s="157">
        <v>922</v>
      </c>
      <c r="C30" s="158" t="s">
        <v>26</v>
      </c>
      <c r="D30" s="434">
        <v>86.567728049722248</v>
      </c>
      <c r="E30" s="435">
        <v>84.657830158920518</v>
      </c>
      <c r="F30" s="436">
        <v>85.531933069114615</v>
      </c>
      <c r="G30" s="437">
        <v>85.713378467174479</v>
      </c>
      <c r="H30" s="434">
        <v>93.326671983245447</v>
      </c>
      <c r="I30" s="435">
        <v>92.824188639595988</v>
      </c>
      <c r="J30" s="84">
        <v>73.943307721576744</v>
      </c>
      <c r="K30" s="437">
        <v>73.78163888071991</v>
      </c>
      <c r="L30" s="434">
        <v>94.194818516040229</v>
      </c>
      <c r="M30" s="435">
        <v>89.160136121671854</v>
      </c>
      <c r="N30" s="434">
        <v>74.505602105788711</v>
      </c>
      <c r="O30" s="435">
        <v>58.805097081252775</v>
      </c>
      <c r="P30" s="56"/>
      <c r="Q30" s="43"/>
    </row>
    <row r="31" spans="2:17" ht="15.75" thickBot="1" x14ac:dyDescent="0.3">
      <c r="B31" s="164">
        <v>923</v>
      </c>
      <c r="C31" s="165" t="s">
        <v>27</v>
      </c>
      <c r="D31" s="428">
        <v>92.080729714539856</v>
      </c>
      <c r="E31" s="425">
        <v>78.76953180989949</v>
      </c>
      <c r="F31" s="438">
        <v>97.502465137859616</v>
      </c>
      <c r="G31" s="439">
        <v>83.524179741181214</v>
      </c>
      <c r="H31" s="428">
        <v>91.402683991508667</v>
      </c>
      <c r="I31" s="425">
        <v>80.572182749012782</v>
      </c>
      <c r="J31" s="440">
        <v>107.18778181941443</v>
      </c>
      <c r="K31" s="439">
        <v>87.032763665808659</v>
      </c>
      <c r="L31" s="428">
        <v>76.698392343125022</v>
      </c>
      <c r="M31" s="425">
        <v>57.973087682517935</v>
      </c>
      <c r="N31" s="428">
        <v>57.951381908195579</v>
      </c>
      <c r="O31" s="425">
        <v>59.11955763392821</v>
      </c>
      <c r="P31" s="56"/>
      <c r="Q31" s="43"/>
    </row>
    <row r="32" spans="2:17" ht="5.25" customHeight="1" x14ac:dyDescent="0.2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6" ht="15" hidden="1" customHeight="1" x14ac:dyDescent="0.25">
      <c r="A33" s="25"/>
      <c r="B33" s="62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56"/>
    </row>
    <row r="34" spans="1:16" ht="12.75" customHeight="1" x14ac:dyDescent="0.25">
      <c r="A34" s="25"/>
      <c r="B34" s="452" t="s">
        <v>179</v>
      </c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56"/>
    </row>
    <row r="35" spans="1:16" ht="24" customHeight="1" x14ac:dyDescent="0.25">
      <c r="A35" s="25"/>
      <c r="B35" s="452" t="s">
        <v>157</v>
      </c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52"/>
    </row>
    <row r="36" spans="1:16" ht="13.5" customHeight="1" x14ac:dyDescent="0.25">
      <c r="B36" s="451" t="s">
        <v>151</v>
      </c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169"/>
    </row>
    <row r="37" spans="1:16" ht="24.75" customHeight="1" x14ac:dyDescent="0.25"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169"/>
    </row>
  </sheetData>
  <sheetProtection autoFilter="0"/>
  <sortState xmlns:xlrd2="http://schemas.microsoft.com/office/spreadsheetml/2017/richdata2" ref="B9:M31">
    <sortCondition ref="B9:B31"/>
  </sortState>
  <mergeCells count="11">
    <mergeCell ref="B36:O37"/>
    <mergeCell ref="B35:P35"/>
    <mergeCell ref="D4:E4"/>
    <mergeCell ref="H4:I4"/>
    <mergeCell ref="J4:K4"/>
    <mergeCell ref="L4:M4"/>
    <mergeCell ref="N4:O4"/>
    <mergeCell ref="F4:G4"/>
    <mergeCell ref="B34:O34"/>
    <mergeCell ref="B6:C6"/>
    <mergeCell ref="B7:C7"/>
  </mergeCells>
  <pageMargins left="0.19685039370078741" right="0.19685039370078741" top="0.19685039370078741" bottom="0.15748031496062992" header="0.31496062992125984" footer="0.31496062992125984"/>
  <pageSetup paperSize="9" orientation="landscape" r:id="rId1"/>
  <ignoredErrors>
    <ignoredError sqref="E5:O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tabColor rgb="FF00B050"/>
  </sheetPr>
  <dimension ref="A1:Q38"/>
  <sheetViews>
    <sheetView zoomScaleNormal="100" workbookViewId="0">
      <selection activeCell="B31" sqref="B31:O31"/>
    </sheetView>
  </sheetViews>
  <sheetFormatPr defaultColWidth="9.140625" defaultRowHeight="15" x14ac:dyDescent="0.25"/>
  <cols>
    <col min="1" max="1" width="2.7109375" style="23" customWidth="1"/>
    <col min="2" max="2" width="5.140625" style="23" customWidth="1"/>
    <col min="3" max="3" width="26.42578125" style="23" customWidth="1"/>
    <col min="4" max="15" width="8.7109375" style="23" customWidth="1"/>
    <col min="16" max="16" width="4.140625" style="23" customWidth="1"/>
    <col min="17" max="16384" width="9.140625" style="23"/>
  </cols>
  <sheetData>
    <row r="1" spans="2:17" ht="15" customHeight="1" thickBot="1" x14ac:dyDescent="0.3"/>
    <row r="2" spans="2:17" ht="15.75" x14ac:dyDescent="0.25">
      <c r="B2" s="170" t="s">
        <v>207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7" x14ac:dyDescent="0.25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/>
    </row>
    <row r="4" spans="2:17" s="28" customFormat="1" ht="15" customHeight="1" x14ac:dyDescent="0.2">
      <c r="B4" s="141"/>
      <c r="C4" s="142"/>
      <c r="D4" s="453" t="s">
        <v>30</v>
      </c>
      <c r="E4" s="453"/>
      <c r="F4" s="453" t="s">
        <v>104</v>
      </c>
      <c r="G4" s="453"/>
      <c r="H4" s="453" t="s">
        <v>1</v>
      </c>
      <c r="I4" s="453"/>
      <c r="J4" s="453" t="s">
        <v>2</v>
      </c>
      <c r="K4" s="453"/>
      <c r="L4" s="453" t="s">
        <v>3</v>
      </c>
      <c r="M4" s="453"/>
      <c r="N4" s="453" t="s">
        <v>4</v>
      </c>
      <c r="O4" s="454"/>
    </row>
    <row r="5" spans="2:17" ht="15.75" thickBot="1" x14ac:dyDescent="0.3">
      <c r="B5" s="135"/>
      <c r="C5" s="136"/>
      <c r="D5" s="137">
        <f>Overblik!$D$6</f>
        <v>2020</v>
      </c>
      <c r="E5" s="137">
        <f>Overblik!$E$6</f>
        <v>2021</v>
      </c>
      <c r="F5" s="137">
        <f>Overblik!$D$6</f>
        <v>2020</v>
      </c>
      <c r="G5" s="137">
        <f>Overblik!$E$6</f>
        <v>2021</v>
      </c>
      <c r="H5" s="137">
        <f>Overblik!$D$6</f>
        <v>2020</v>
      </c>
      <c r="I5" s="137">
        <f>Overblik!$E$6</f>
        <v>2021</v>
      </c>
      <c r="J5" s="137">
        <f>Overblik!$D$6</f>
        <v>2020</v>
      </c>
      <c r="K5" s="137">
        <f>Overblik!$E$6</f>
        <v>2021</v>
      </c>
      <c r="L5" s="137">
        <f>Overblik!$D$6</f>
        <v>2020</v>
      </c>
      <c r="M5" s="137">
        <f>Overblik!$E$6</f>
        <v>2021</v>
      </c>
      <c r="N5" s="137">
        <f>Overblik!$D$6</f>
        <v>2020</v>
      </c>
      <c r="O5" s="138">
        <f>Overblik!$E$6</f>
        <v>2021</v>
      </c>
    </row>
    <row r="6" spans="2:17" x14ac:dyDescent="0.25">
      <c r="B6" s="455" t="s">
        <v>107</v>
      </c>
      <c r="C6" s="456"/>
      <c r="D6" s="427">
        <v>97.192458060828997</v>
      </c>
      <c r="E6" s="424">
        <v>94.4061464560275</v>
      </c>
      <c r="F6" s="427">
        <v>97.462291472899494</v>
      </c>
      <c r="G6" s="424">
        <v>95.416352702102799</v>
      </c>
      <c r="H6" s="427">
        <v>99.297675101070496</v>
      </c>
      <c r="I6" s="424">
        <v>94.805180253266201</v>
      </c>
      <c r="J6" s="427">
        <v>94.644306592539493</v>
      </c>
      <c r="K6" s="424">
        <v>95.964141752998799</v>
      </c>
      <c r="L6" s="427">
        <v>98.125686578165997</v>
      </c>
      <c r="M6" s="424">
        <v>82.8286483123957</v>
      </c>
      <c r="N6" s="427">
        <v>89.365018820555207</v>
      </c>
      <c r="O6" s="424">
        <v>90.406166853687907</v>
      </c>
    </row>
    <row r="7" spans="2:17" ht="15.75" thickBot="1" x14ac:dyDescent="0.3">
      <c r="B7" s="457" t="s">
        <v>33</v>
      </c>
      <c r="C7" s="458"/>
      <c r="D7" s="428">
        <v>92.3</v>
      </c>
      <c r="E7" s="425">
        <f t="shared" ref="E7:O7" si="0">LARGE(E9:E31,5)</f>
        <v>106.22479516354062</v>
      </c>
      <c r="F7" s="428">
        <f t="shared" si="0"/>
        <v>105.06948544505572</v>
      </c>
      <c r="G7" s="425">
        <f t="shared" si="0"/>
        <v>106.77894652559455</v>
      </c>
      <c r="H7" s="428">
        <f t="shared" si="0"/>
        <v>113.66277799684701</v>
      </c>
      <c r="I7" s="425">
        <f t="shared" si="0"/>
        <v>107.62705106180057</v>
      </c>
      <c r="J7" s="428">
        <f t="shared" si="0"/>
        <v>114.50990074425344</v>
      </c>
      <c r="K7" s="425">
        <f t="shared" si="0"/>
        <v>119.59773255136261</v>
      </c>
      <c r="L7" s="428">
        <f t="shared" si="0"/>
        <v>124.27628988400745</v>
      </c>
      <c r="M7" s="425">
        <f t="shared" si="0"/>
        <v>110.8456666720693</v>
      </c>
      <c r="N7" s="428">
        <f t="shared" si="0"/>
        <v>110.38972411245788</v>
      </c>
      <c r="O7" s="425">
        <f t="shared" si="0"/>
        <v>117.71758532032047</v>
      </c>
    </row>
    <row r="8" spans="2:17" ht="13.5" customHeight="1" thickBot="1" x14ac:dyDescent="0.3">
      <c r="B8" s="145" t="s">
        <v>29</v>
      </c>
      <c r="C8" s="146" t="s">
        <v>0</v>
      </c>
      <c r="D8" s="147"/>
      <c r="E8" s="147"/>
      <c r="F8" s="147"/>
      <c r="G8" s="147"/>
      <c r="H8" s="147"/>
      <c r="I8" s="147"/>
      <c r="J8" s="147"/>
      <c r="K8" s="147"/>
      <c r="L8" s="148"/>
      <c r="M8" s="147"/>
      <c r="N8" s="148"/>
      <c r="O8" s="149"/>
    </row>
    <row r="9" spans="2:17" x14ac:dyDescent="0.25">
      <c r="B9" s="150">
        <v>901</v>
      </c>
      <c r="C9" s="151" t="s">
        <v>5</v>
      </c>
      <c r="D9" s="152">
        <v>88.658000000000001</v>
      </c>
      <c r="E9" s="153">
        <v>89.382619542292417</v>
      </c>
      <c r="F9" s="154">
        <v>83.425401779330429</v>
      </c>
      <c r="G9" s="155">
        <v>83.527846117435885</v>
      </c>
      <c r="H9" s="152">
        <v>71.589062215917878</v>
      </c>
      <c r="I9" s="153">
        <v>83.074665072124162</v>
      </c>
      <c r="J9" s="156">
        <v>102.55508966545565</v>
      </c>
      <c r="K9" s="155">
        <v>85.446603306943842</v>
      </c>
      <c r="L9" s="152">
        <v>119.83329987400853</v>
      </c>
      <c r="M9" s="153">
        <v>127.86455996522028</v>
      </c>
      <c r="N9" s="152">
        <v>102.89381323483499</v>
      </c>
      <c r="O9" s="153">
        <v>115.4761770077825</v>
      </c>
      <c r="Q9" s="43"/>
    </row>
    <row r="10" spans="2:17" x14ac:dyDescent="0.25">
      <c r="B10" s="157">
        <v>902</v>
      </c>
      <c r="C10" s="158" t="s">
        <v>6</v>
      </c>
      <c r="D10" s="159">
        <v>93.504000000000005</v>
      </c>
      <c r="E10" s="160">
        <v>99.395591812576825</v>
      </c>
      <c r="F10" s="161">
        <v>94.406285791070715</v>
      </c>
      <c r="G10" s="162">
        <v>99.518034104156143</v>
      </c>
      <c r="H10" s="159">
        <v>94.92550641462303</v>
      </c>
      <c r="I10" s="160">
        <v>107.62705106180057</v>
      </c>
      <c r="J10" s="163">
        <v>95.636967792589331</v>
      </c>
      <c r="K10" s="162">
        <v>96.010974141347347</v>
      </c>
      <c r="L10" s="159">
        <v>85.50300452591118</v>
      </c>
      <c r="M10" s="160">
        <v>92.299590163974955</v>
      </c>
      <c r="N10" s="159">
        <v>83.942628487950884</v>
      </c>
      <c r="O10" s="160">
        <v>105.03868904591707</v>
      </c>
      <c r="Q10" s="43"/>
    </row>
    <row r="11" spans="2:17" x14ac:dyDescent="0.25">
      <c r="B11" s="157">
        <v>903</v>
      </c>
      <c r="C11" s="158" t="s">
        <v>7</v>
      </c>
      <c r="D11" s="159">
        <v>109.736</v>
      </c>
      <c r="E11" s="160">
        <v>102.82621653327573</v>
      </c>
      <c r="F11" s="161">
        <v>113.79413363143138</v>
      </c>
      <c r="G11" s="162">
        <v>103.78599860034991</v>
      </c>
      <c r="H11" s="159">
        <v>113.66277799684701</v>
      </c>
      <c r="I11" s="160">
        <v>92.559640511799373</v>
      </c>
      <c r="J11" s="163">
        <v>115.52816553050447</v>
      </c>
      <c r="K11" s="162">
        <v>120.5698508485209</v>
      </c>
      <c r="L11" s="159">
        <v>91.84705662524712</v>
      </c>
      <c r="M11" s="160">
        <v>94.470667348551956</v>
      </c>
      <c r="N11" s="159">
        <v>106.32298007465046</v>
      </c>
      <c r="O11" s="160">
        <v>118.63235726527073</v>
      </c>
      <c r="Q11" s="43"/>
    </row>
    <row r="12" spans="2:17" x14ac:dyDescent="0.25">
      <c r="B12" s="157">
        <v>904</v>
      </c>
      <c r="C12" s="158" t="s">
        <v>8</v>
      </c>
      <c r="D12" s="159">
        <v>107.116</v>
      </c>
      <c r="E12" s="160">
        <v>97.29542964496801</v>
      </c>
      <c r="F12" s="161">
        <v>100.76462686909315</v>
      </c>
      <c r="G12" s="162">
        <v>94.116875156980981</v>
      </c>
      <c r="H12" s="159">
        <v>89.397501239378968</v>
      </c>
      <c r="I12" s="160">
        <v>93.188701186284206</v>
      </c>
      <c r="J12" s="163">
        <v>120.87016976038657</v>
      </c>
      <c r="K12" s="162">
        <v>94.134910202036963</v>
      </c>
      <c r="L12" s="159">
        <v>131.64131253923034</v>
      </c>
      <c r="M12" s="160">
        <v>94.922686563505621</v>
      </c>
      <c r="N12" s="159">
        <v>114.34590123716168</v>
      </c>
      <c r="O12" s="160">
        <v>117.71758532032047</v>
      </c>
      <c r="Q12" s="43"/>
    </row>
    <row r="13" spans="2:17" x14ac:dyDescent="0.25">
      <c r="B13" s="157">
        <v>905</v>
      </c>
      <c r="C13" s="158" t="s">
        <v>9</v>
      </c>
      <c r="D13" s="159">
        <v>91.570999999999998</v>
      </c>
      <c r="E13" s="160">
        <v>106.56219876817663</v>
      </c>
      <c r="F13" s="161">
        <v>101.0659353258861</v>
      </c>
      <c r="G13" s="162">
        <v>110.89536493281773</v>
      </c>
      <c r="H13" s="159">
        <v>103.6563590047612</v>
      </c>
      <c r="I13" s="160">
        <v>111.68314165014613</v>
      </c>
      <c r="J13" s="163">
        <v>94.928375386889286</v>
      </c>
      <c r="K13" s="162">
        <v>110.31265653235054</v>
      </c>
      <c r="L13" s="159">
        <v>83.721087753030389</v>
      </c>
      <c r="M13" s="160">
        <v>83.715336991877621</v>
      </c>
      <c r="N13" s="159">
        <v>78.850575712106931</v>
      </c>
      <c r="O13" s="160">
        <v>97.113744013631305</v>
      </c>
      <c r="Q13" s="43"/>
    </row>
    <row r="14" spans="2:17" x14ac:dyDescent="0.25">
      <c r="B14" s="157">
        <v>906</v>
      </c>
      <c r="C14" s="158" t="s">
        <v>10</v>
      </c>
      <c r="D14" s="159">
        <v>119.345</v>
      </c>
      <c r="E14" s="160">
        <v>119.42180630403978</v>
      </c>
      <c r="F14" s="161">
        <v>135.02157547609249</v>
      </c>
      <c r="G14" s="162">
        <v>131.796047759104</v>
      </c>
      <c r="H14" s="159">
        <v>144.76038714176781</v>
      </c>
      <c r="I14" s="160">
        <v>123.99465865697215</v>
      </c>
      <c r="J14" s="163">
        <v>115.41439214758842</v>
      </c>
      <c r="K14" s="162">
        <v>141.40354264029372</v>
      </c>
      <c r="L14" s="159">
        <v>105.92365828359223</v>
      </c>
      <c r="M14" s="160">
        <v>99.712001495212164</v>
      </c>
      <c r="N14" s="159">
        <v>82.731638363581112</v>
      </c>
      <c r="O14" s="160">
        <v>83.965370074510872</v>
      </c>
      <c r="Q14" s="43"/>
    </row>
    <row r="15" spans="2:17" x14ac:dyDescent="0.25">
      <c r="B15" s="157">
        <v>907</v>
      </c>
      <c r="C15" s="158" t="s">
        <v>11</v>
      </c>
      <c r="D15" s="159">
        <v>103.29</v>
      </c>
      <c r="E15" s="160">
        <v>102.69422738595506</v>
      </c>
      <c r="F15" s="161">
        <v>105.06948544505572</v>
      </c>
      <c r="G15" s="162">
        <v>103.46256623599778</v>
      </c>
      <c r="H15" s="159">
        <v>114.10736424718625</v>
      </c>
      <c r="I15" s="160">
        <v>96.424577043996933</v>
      </c>
      <c r="J15" s="163">
        <v>87.933259744305715</v>
      </c>
      <c r="K15" s="162">
        <v>112.59903482008853</v>
      </c>
      <c r="L15" s="159">
        <v>124.27628988400745</v>
      </c>
      <c r="M15" s="160">
        <v>122.68560769531676</v>
      </c>
      <c r="N15" s="159">
        <v>55.979656219589614</v>
      </c>
      <c r="O15" s="160">
        <v>60.586547773631317</v>
      </c>
      <c r="Q15" s="43"/>
    </row>
    <row r="16" spans="2:17" x14ac:dyDescent="0.25">
      <c r="B16" s="157">
        <v>908</v>
      </c>
      <c r="C16" s="158" t="s">
        <v>12</v>
      </c>
      <c r="D16" s="159">
        <v>87.260999999999996</v>
      </c>
      <c r="E16" s="160">
        <v>87.92889129472826</v>
      </c>
      <c r="F16" s="161">
        <v>91.173143288585806</v>
      </c>
      <c r="G16" s="162">
        <v>88.535987452428671</v>
      </c>
      <c r="H16" s="159">
        <v>96.108482641831401</v>
      </c>
      <c r="I16" s="160">
        <v>77.237365345487106</v>
      </c>
      <c r="J16" s="163">
        <v>85.45821939330186</v>
      </c>
      <c r="K16" s="162">
        <v>106.72408325324561</v>
      </c>
      <c r="L16" s="159">
        <v>84.97839862248648</v>
      </c>
      <c r="M16" s="160">
        <v>107.83032532916006</v>
      </c>
      <c r="N16" s="159">
        <v>68.756512004851331</v>
      </c>
      <c r="O16" s="160">
        <v>69.368501083699869</v>
      </c>
      <c r="Q16" s="43"/>
    </row>
    <row r="17" spans="2:17" x14ac:dyDescent="0.25">
      <c r="B17" s="157">
        <v>909</v>
      </c>
      <c r="C17" s="158" t="s">
        <v>13</v>
      </c>
      <c r="D17" s="159">
        <v>93.765000000000001</v>
      </c>
      <c r="E17" s="160">
        <v>92.754088023543702</v>
      </c>
      <c r="F17" s="161">
        <v>88.951080231948296</v>
      </c>
      <c r="G17" s="162">
        <v>86.620859701710714</v>
      </c>
      <c r="H17" s="159">
        <v>110.49727387066966</v>
      </c>
      <c r="I17" s="160">
        <v>97.874203225169083</v>
      </c>
      <c r="J17" s="163">
        <v>73.583251984265615</v>
      </c>
      <c r="K17" s="162">
        <v>76.553038121131593</v>
      </c>
      <c r="L17" s="159">
        <v>117.67711368132659</v>
      </c>
      <c r="M17" s="160">
        <v>129.85689962335795</v>
      </c>
      <c r="N17" s="159">
        <v>110.38972411245788</v>
      </c>
      <c r="O17" s="160">
        <v>94.465836327325746</v>
      </c>
      <c r="Q17" s="43"/>
    </row>
    <row r="18" spans="2:17" x14ac:dyDescent="0.25">
      <c r="B18" s="157">
        <v>910</v>
      </c>
      <c r="C18" s="158" t="s">
        <v>14</v>
      </c>
      <c r="D18" s="159">
        <v>93.272000000000006</v>
      </c>
      <c r="E18" s="160">
        <v>88.422238818882718</v>
      </c>
      <c r="F18" s="161">
        <v>89.629023807186343</v>
      </c>
      <c r="G18" s="162">
        <v>85.141474338197995</v>
      </c>
      <c r="H18" s="159">
        <v>83.934580483792715</v>
      </c>
      <c r="I18" s="160">
        <v>77.722168261589658</v>
      </c>
      <c r="J18" s="163">
        <v>96.043576032752924</v>
      </c>
      <c r="K18" s="162">
        <v>96.512643020557221</v>
      </c>
      <c r="L18" s="159">
        <v>112.26826095243121</v>
      </c>
      <c r="M18" s="160">
        <v>86.907897166851086</v>
      </c>
      <c r="N18" s="159">
        <v>116.64795387950571</v>
      </c>
      <c r="O18" s="160">
        <v>106.5045714213387</v>
      </c>
      <c r="Q18" s="43"/>
    </row>
    <row r="19" spans="2:17" x14ac:dyDescent="0.25">
      <c r="B19" s="157">
        <v>911</v>
      </c>
      <c r="C19" s="158" t="s">
        <v>15</v>
      </c>
      <c r="D19" s="159">
        <v>104.98099999999999</v>
      </c>
      <c r="E19" s="160">
        <v>106.22479516354062</v>
      </c>
      <c r="F19" s="161">
        <v>104.0653176488687</v>
      </c>
      <c r="G19" s="162">
        <v>110.7161517699881</v>
      </c>
      <c r="H19" s="159">
        <v>121.73980861435143</v>
      </c>
      <c r="I19" s="160">
        <v>126.43216891134779</v>
      </c>
      <c r="J19" s="163">
        <v>83.786440189701366</v>
      </c>
      <c r="K19" s="162">
        <v>87.498999584006739</v>
      </c>
      <c r="L19" s="159">
        <v>115.29013196788863</v>
      </c>
      <c r="M19" s="160">
        <v>127.70517784854003</v>
      </c>
      <c r="N19" s="159">
        <v>125.59502187423379</v>
      </c>
      <c r="O19" s="160">
        <v>75.921888391287524</v>
      </c>
      <c r="Q19" s="43"/>
    </row>
    <row r="20" spans="2:17" x14ac:dyDescent="0.25">
      <c r="B20" s="157">
        <v>912</v>
      </c>
      <c r="C20" s="158" t="s">
        <v>16</v>
      </c>
      <c r="D20" s="159">
        <v>101.53100000000001</v>
      </c>
      <c r="E20" s="160">
        <v>110.75675071228395</v>
      </c>
      <c r="F20" s="161">
        <v>104.66739407542937</v>
      </c>
      <c r="G20" s="162">
        <v>106.77894652559455</v>
      </c>
      <c r="H20" s="159">
        <v>101.32246300332849</v>
      </c>
      <c r="I20" s="160">
        <v>98.206400504577857</v>
      </c>
      <c r="J20" s="163">
        <v>108.10403810261344</v>
      </c>
      <c r="K20" s="162">
        <v>119.59773255136261</v>
      </c>
      <c r="L20" s="159">
        <v>64.326876195560217</v>
      </c>
      <c r="M20" s="160">
        <v>84.540010230653536</v>
      </c>
      <c r="N20" s="159">
        <v>88.379684272483175</v>
      </c>
      <c r="O20" s="160">
        <v>121.93945678291556</v>
      </c>
      <c r="Q20" s="43"/>
    </row>
    <row r="21" spans="2:17" x14ac:dyDescent="0.25">
      <c r="B21" s="157">
        <v>913</v>
      </c>
      <c r="C21" s="158" t="s">
        <v>17</v>
      </c>
      <c r="D21" s="159">
        <v>86.463999999999999</v>
      </c>
      <c r="E21" s="160">
        <v>88.480822159931819</v>
      </c>
      <c r="F21" s="161">
        <v>79.893257697865707</v>
      </c>
      <c r="G21" s="162">
        <v>84.410177153738687</v>
      </c>
      <c r="H21" s="159">
        <v>89.779992728528285</v>
      </c>
      <c r="I21" s="160">
        <v>74.539523627903534</v>
      </c>
      <c r="J21" s="163">
        <v>71.107447266565387</v>
      </c>
      <c r="K21" s="162">
        <v>99.942138524664372</v>
      </c>
      <c r="L21" s="159">
        <v>102.94325319502519</v>
      </c>
      <c r="M21" s="160">
        <v>96.869976926261216</v>
      </c>
      <c r="N21" s="159">
        <v>121.61051866189167</v>
      </c>
      <c r="O21" s="160">
        <v>118.30342182923148</v>
      </c>
      <c r="Q21" s="43"/>
    </row>
    <row r="22" spans="2:17" x14ac:dyDescent="0.25">
      <c r="B22" s="157">
        <v>914</v>
      </c>
      <c r="C22" s="158" t="s">
        <v>18</v>
      </c>
      <c r="D22" s="159">
        <v>111.35299999999999</v>
      </c>
      <c r="E22" s="160">
        <v>96.267044017810207</v>
      </c>
      <c r="F22" s="161">
        <v>115.98118445155936</v>
      </c>
      <c r="G22" s="162">
        <v>102.36951727415011</v>
      </c>
      <c r="H22" s="159">
        <v>114.65113337707491</v>
      </c>
      <c r="I22" s="160">
        <v>104.00695685920789</v>
      </c>
      <c r="J22" s="163">
        <v>114.50990074425344</v>
      </c>
      <c r="K22" s="162">
        <v>99.534720104326695</v>
      </c>
      <c r="L22" s="159">
        <v>104.60172291587007</v>
      </c>
      <c r="M22" s="160">
        <v>72.691748022607356</v>
      </c>
      <c r="N22" s="159">
        <v>84.152524269715414</v>
      </c>
      <c r="O22" s="160">
        <v>85.801805882162256</v>
      </c>
      <c r="Q22" s="43"/>
    </row>
    <row r="23" spans="2:17" x14ac:dyDescent="0.25">
      <c r="B23" s="157">
        <v>915</v>
      </c>
      <c r="C23" s="158" t="s">
        <v>19</v>
      </c>
      <c r="D23" s="159">
        <v>105.688</v>
      </c>
      <c r="E23" s="160">
        <v>94.898304489652602</v>
      </c>
      <c r="F23" s="161">
        <v>104.49077573241206</v>
      </c>
      <c r="G23" s="162">
        <v>101.22066181912861</v>
      </c>
      <c r="H23" s="159">
        <v>103.68478813136083</v>
      </c>
      <c r="I23" s="160">
        <v>99.708489183340859</v>
      </c>
      <c r="J23" s="163">
        <v>102.04214043435024</v>
      </c>
      <c r="K23" s="162">
        <v>103.84836368744799</v>
      </c>
      <c r="L23" s="159">
        <v>106.60602502424055</v>
      </c>
      <c r="M23" s="160">
        <v>91.363337702057933</v>
      </c>
      <c r="N23" s="159">
        <v>104.4434686457944</v>
      </c>
      <c r="O23" s="160">
        <v>70.23256511834785</v>
      </c>
      <c r="Q23" s="43"/>
    </row>
    <row r="24" spans="2:17" x14ac:dyDescent="0.25">
      <c r="B24" s="157">
        <v>916</v>
      </c>
      <c r="C24" s="158" t="s">
        <v>20</v>
      </c>
      <c r="D24" s="159">
        <v>98.558999999999997</v>
      </c>
      <c r="E24" s="160">
        <v>99.685437195651232</v>
      </c>
      <c r="F24" s="161">
        <v>94.006224979127651</v>
      </c>
      <c r="G24" s="162">
        <v>102.57194108508463</v>
      </c>
      <c r="H24" s="159">
        <v>89.764420865140309</v>
      </c>
      <c r="I24" s="160">
        <v>91.800414080176211</v>
      </c>
      <c r="J24" s="163">
        <v>99.656256077061713</v>
      </c>
      <c r="K24" s="162">
        <v>119.61396850929692</v>
      </c>
      <c r="L24" s="159">
        <v>116.87751966070279</v>
      </c>
      <c r="M24" s="160">
        <v>64.240151014236005</v>
      </c>
      <c r="N24" s="159">
        <v>103.27877822846767</v>
      </c>
      <c r="O24" s="160">
        <v>105.83429785086655</v>
      </c>
      <c r="Q24" s="43"/>
    </row>
    <row r="25" spans="2:17" x14ac:dyDescent="0.25">
      <c r="B25" s="157">
        <v>917</v>
      </c>
      <c r="C25" s="158" t="s">
        <v>21</v>
      </c>
      <c r="D25" s="159">
        <v>114.51300000000001</v>
      </c>
      <c r="E25" s="160">
        <v>111.33694121171887</v>
      </c>
      <c r="F25" s="161">
        <v>112.39977906915644</v>
      </c>
      <c r="G25" s="162">
        <v>121.57061230654848</v>
      </c>
      <c r="H25" s="159">
        <v>97.319561177346515</v>
      </c>
      <c r="I25" s="160">
        <v>110.75563138882789</v>
      </c>
      <c r="J25" s="163">
        <v>137.68928593512791</v>
      </c>
      <c r="K25" s="162">
        <v>138.31821888301809</v>
      </c>
      <c r="L25" s="159">
        <v>147.48261261598202</v>
      </c>
      <c r="M25" s="160">
        <v>77.609512184188404</v>
      </c>
      <c r="N25" s="159">
        <v>108.37607565216771</v>
      </c>
      <c r="O25" s="160">
        <v>110.29152260005155</v>
      </c>
      <c r="Q25" s="43"/>
    </row>
    <row r="26" spans="2:17" x14ac:dyDescent="0.25">
      <c r="B26" s="157">
        <v>918</v>
      </c>
      <c r="C26" s="158" t="s">
        <v>22</v>
      </c>
      <c r="D26" s="159">
        <v>87.125</v>
      </c>
      <c r="E26" s="160">
        <v>97.770244871510926</v>
      </c>
      <c r="F26" s="161">
        <v>83.451511334781671</v>
      </c>
      <c r="G26" s="162">
        <v>94.457316555878606</v>
      </c>
      <c r="H26" s="159">
        <v>111.59052928855272</v>
      </c>
      <c r="I26" s="160">
        <v>100.13321087656681</v>
      </c>
      <c r="J26" s="163">
        <v>64.287594852329448</v>
      </c>
      <c r="K26" s="162">
        <v>88.894405751337288</v>
      </c>
      <c r="L26" s="159">
        <v>89.973820276900852</v>
      </c>
      <c r="M26" s="160">
        <v>69.329337495612336</v>
      </c>
      <c r="N26" s="159">
        <v>95.751969252259386</v>
      </c>
      <c r="O26" s="160">
        <v>140.88909299775079</v>
      </c>
      <c r="Q26" s="43"/>
    </row>
    <row r="27" spans="2:17" x14ac:dyDescent="0.25">
      <c r="B27" s="157">
        <v>919</v>
      </c>
      <c r="C27" s="158" t="s">
        <v>23</v>
      </c>
      <c r="D27" s="159">
        <v>89.738</v>
      </c>
      <c r="E27" s="160">
        <v>84.929197680342668</v>
      </c>
      <c r="F27" s="161">
        <v>88.435638441307304</v>
      </c>
      <c r="G27" s="162">
        <v>85.171709549907632</v>
      </c>
      <c r="H27" s="159">
        <v>88.498445594014413</v>
      </c>
      <c r="I27" s="160">
        <v>96.584423729654318</v>
      </c>
      <c r="J27" s="163">
        <v>91.212528438089109</v>
      </c>
      <c r="K27" s="162">
        <v>78.925708450433788</v>
      </c>
      <c r="L27" s="159">
        <v>84.689749709002754</v>
      </c>
      <c r="M27" s="160">
        <v>62.744672369805258</v>
      </c>
      <c r="N27" s="159">
        <v>95.998988360899276</v>
      </c>
      <c r="O27" s="160">
        <v>100.43063662198328</v>
      </c>
      <c r="Q27" s="43"/>
    </row>
    <row r="28" spans="2:17" x14ac:dyDescent="0.25">
      <c r="B28" s="157">
        <v>920</v>
      </c>
      <c r="C28" s="158" t="s">
        <v>24</v>
      </c>
      <c r="D28" s="159">
        <v>85.236000000000004</v>
      </c>
      <c r="E28" s="160">
        <v>82.173336873153673</v>
      </c>
      <c r="F28" s="161">
        <v>81.928496094319442</v>
      </c>
      <c r="G28" s="162">
        <v>84.542885922443304</v>
      </c>
      <c r="H28" s="159">
        <v>102.72527452830309</v>
      </c>
      <c r="I28" s="160">
        <v>88.180447839695049</v>
      </c>
      <c r="J28" s="163">
        <v>76.754509459289508</v>
      </c>
      <c r="K28" s="162">
        <v>87.966853471501011</v>
      </c>
      <c r="L28" s="159">
        <v>147.0427727301398</v>
      </c>
      <c r="M28" s="160">
        <v>71.463738493284851</v>
      </c>
      <c r="N28" s="159">
        <v>67.724401542093119</v>
      </c>
      <c r="O28" s="160">
        <v>58.562428150409239</v>
      </c>
      <c r="Q28" s="43"/>
    </row>
    <row r="29" spans="2:17" x14ac:dyDescent="0.25">
      <c r="B29" s="157">
        <v>921</v>
      </c>
      <c r="C29" s="158" t="s">
        <v>25</v>
      </c>
      <c r="D29" s="159">
        <v>89.932000000000002</v>
      </c>
      <c r="E29" s="160">
        <v>89.770491265420532</v>
      </c>
      <c r="F29" s="161">
        <v>94.746428768496884</v>
      </c>
      <c r="G29" s="162">
        <v>90.846705778398317</v>
      </c>
      <c r="H29" s="159">
        <v>94.075726725995352</v>
      </c>
      <c r="I29" s="160">
        <v>91.062693095053376</v>
      </c>
      <c r="J29" s="163">
        <v>95.713287561793379</v>
      </c>
      <c r="K29" s="162">
        <v>90.074870237013684</v>
      </c>
      <c r="L29" s="159">
        <v>83.856271982811066</v>
      </c>
      <c r="M29" s="160">
        <v>74.487577149665057</v>
      </c>
      <c r="N29" s="159">
        <v>63.981071252165933</v>
      </c>
      <c r="O29" s="160">
        <v>74.921878158092895</v>
      </c>
      <c r="Q29" s="43"/>
    </row>
    <row r="30" spans="2:17" x14ac:dyDescent="0.25">
      <c r="B30" s="157">
        <v>922</v>
      </c>
      <c r="C30" s="158" t="s">
        <v>26</v>
      </c>
      <c r="D30" s="159">
        <v>87.561000000000007</v>
      </c>
      <c r="E30" s="160">
        <v>85.16575674016137</v>
      </c>
      <c r="F30" s="161">
        <v>81.938031561358656</v>
      </c>
      <c r="G30" s="162">
        <v>82.447671623040776</v>
      </c>
      <c r="H30" s="159">
        <v>87.16481207251887</v>
      </c>
      <c r="I30" s="160">
        <v>86.968707585166214</v>
      </c>
      <c r="J30" s="163">
        <v>73.429460117855442</v>
      </c>
      <c r="K30" s="162">
        <v>73.649728510271459</v>
      </c>
      <c r="L30" s="159">
        <v>125.08581807042319</v>
      </c>
      <c r="M30" s="160">
        <v>110.8456666720693</v>
      </c>
      <c r="N30" s="159">
        <v>78.280713208202641</v>
      </c>
      <c r="O30" s="160">
        <v>59.509661350363807</v>
      </c>
      <c r="Q30" s="43"/>
    </row>
    <row r="31" spans="2:17" ht="15.75" thickBot="1" x14ac:dyDescent="0.3">
      <c r="B31" s="164">
        <v>923</v>
      </c>
      <c r="C31" s="165" t="s">
        <v>27</v>
      </c>
      <c r="D31" s="143">
        <v>97.674999999999997</v>
      </c>
      <c r="E31" s="144">
        <v>83.565604727957293</v>
      </c>
      <c r="F31" s="166">
        <v>102.87931823893364</v>
      </c>
      <c r="G31" s="167">
        <v>89.139150558194743</v>
      </c>
      <c r="H31" s="143">
        <v>102.13666365706607</v>
      </c>
      <c r="I31" s="144">
        <v>87.343642454648361</v>
      </c>
      <c r="J31" s="168">
        <v>102.8407260866808</v>
      </c>
      <c r="K31" s="167">
        <v>89.106422609212316</v>
      </c>
      <c r="L31" s="143">
        <v>82.822678655928456</v>
      </c>
      <c r="M31" s="144">
        <v>49.813505963568794</v>
      </c>
      <c r="N31" s="143">
        <v>37.283792392408053</v>
      </c>
      <c r="O31" s="144">
        <v>35.594896103938353</v>
      </c>
      <c r="Q31" s="43"/>
    </row>
    <row r="32" spans="2:17" ht="5.25" customHeight="1" x14ac:dyDescent="0.2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1:16" ht="15" hidden="1" customHeight="1" x14ac:dyDescent="0.25">
      <c r="A33" s="25"/>
      <c r="B33" s="62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</row>
    <row r="34" spans="1:16" ht="15" customHeight="1" x14ac:dyDescent="0.25">
      <c r="A34" s="25"/>
      <c r="B34" s="452" t="s">
        <v>180</v>
      </c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</row>
    <row r="35" spans="1:16" ht="30" customHeight="1" x14ac:dyDescent="0.25">
      <c r="A35" s="25"/>
      <c r="B35" s="452" t="s">
        <v>157</v>
      </c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</row>
    <row r="36" spans="1:16" ht="16.5" customHeight="1" x14ac:dyDescent="0.25">
      <c r="B36" s="451" t="s">
        <v>152</v>
      </c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31"/>
    </row>
    <row r="37" spans="1:16" ht="21.75" customHeight="1" x14ac:dyDescent="0.25"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31"/>
    </row>
    <row r="38" spans="1:16" ht="7.5" customHeight="1" x14ac:dyDescent="0.2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1"/>
    </row>
  </sheetData>
  <sheetProtection autoFilter="0"/>
  <sortState xmlns:xlrd2="http://schemas.microsoft.com/office/spreadsheetml/2017/richdata2" ref="B9:M31">
    <sortCondition ref="B9:B31"/>
  </sortState>
  <mergeCells count="11">
    <mergeCell ref="B36:O37"/>
    <mergeCell ref="D4:E4"/>
    <mergeCell ref="H4:I4"/>
    <mergeCell ref="J4:K4"/>
    <mergeCell ref="L4:M4"/>
    <mergeCell ref="N4:O4"/>
    <mergeCell ref="F4:G4"/>
    <mergeCell ref="B34:O34"/>
    <mergeCell ref="B35:O35"/>
    <mergeCell ref="B6:C6"/>
    <mergeCell ref="B7:C7"/>
  </mergeCells>
  <pageMargins left="0.19685039370078741" right="0.19685039370078741" top="0.15748031496062992" bottom="0.15748031496062992" header="0.31496062992125984" footer="0.31496062992125984"/>
  <pageSetup paperSize="9" orientation="landscape" r:id="rId1"/>
  <ignoredErrors>
    <ignoredError sqref="E5:O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rgb="FF00B050"/>
  </sheetPr>
  <dimension ref="A1:Q37"/>
  <sheetViews>
    <sheetView zoomScale="85" zoomScaleNormal="85" workbookViewId="0">
      <selection activeCell="B35" sqref="B35:O35"/>
    </sheetView>
  </sheetViews>
  <sheetFormatPr defaultColWidth="9.140625" defaultRowHeight="15" x14ac:dyDescent="0.25"/>
  <cols>
    <col min="1" max="1" width="2.7109375" style="23" customWidth="1"/>
    <col min="2" max="2" width="5.140625" style="23" customWidth="1"/>
    <col min="3" max="3" width="26.42578125" style="23" customWidth="1"/>
    <col min="4" max="15" width="8.7109375" style="23" customWidth="1"/>
    <col min="16" max="16" width="4.28515625" style="23" customWidth="1"/>
    <col min="17" max="16384" width="9.140625" style="23"/>
  </cols>
  <sheetData>
    <row r="1" spans="2:17" ht="15" customHeight="1" thickBot="1" x14ac:dyDescent="0.3"/>
    <row r="2" spans="2:17" ht="15.75" x14ac:dyDescent="0.25">
      <c r="B2" s="140" t="s">
        <v>208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7" x14ac:dyDescent="0.25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/>
    </row>
    <row r="4" spans="2:17" ht="15" customHeight="1" x14ac:dyDescent="0.25">
      <c r="B4" s="141"/>
      <c r="C4" s="142"/>
      <c r="D4" s="453" t="s">
        <v>30</v>
      </c>
      <c r="E4" s="453"/>
      <c r="F4" s="453" t="s">
        <v>104</v>
      </c>
      <c r="G4" s="453"/>
      <c r="H4" s="453" t="s">
        <v>1</v>
      </c>
      <c r="I4" s="453"/>
      <c r="J4" s="453" t="s">
        <v>2</v>
      </c>
      <c r="K4" s="453"/>
      <c r="L4" s="453" t="s">
        <v>3</v>
      </c>
      <c r="M4" s="453"/>
      <c r="N4" s="453" t="s">
        <v>4</v>
      </c>
      <c r="O4" s="454"/>
      <c r="P4" s="28"/>
    </row>
    <row r="5" spans="2:17" ht="15.75" thickBot="1" x14ac:dyDescent="0.3">
      <c r="B5" s="135"/>
      <c r="C5" s="136"/>
      <c r="D5" s="137">
        <f>Overblik!$D$6</f>
        <v>2020</v>
      </c>
      <c r="E5" s="137">
        <f>Overblik!$E$6</f>
        <v>2021</v>
      </c>
      <c r="F5" s="137">
        <f>Overblik!$D$6</f>
        <v>2020</v>
      </c>
      <c r="G5" s="137">
        <f>Overblik!$E$6</f>
        <v>2021</v>
      </c>
      <c r="H5" s="137">
        <f>Overblik!$D$6</f>
        <v>2020</v>
      </c>
      <c r="I5" s="137">
        <f>Overblik!$E$6</f>
        <v>2021</v>
      </c>
      <c r="J5" s="137">
        <f>Overblik!$D$6</f>
        <v>2020</v>
      </c>
      <c r="K5" s="137">
        <f>Overblik!$E$6</f>
        <v>2021</v>
      </c>
      <c r="L5" s="137">
        <f>Overblik!$D$6</f>
        <v>2020</v>
      </c>
      <c r="M5" s="137">
        <f>Overblik!$E$6</f>
        <v>2021</v>
      </c>
      <c r="N5" s="137">
        <f>Overblik!$D$6</f>
        <v>2020</v>
      </c>
      <c r="O5" s="138">
        <f>Overblik!$E$6</f>
        <v>2021</v>
      </c>
    </row>
    <row r="6" spans="2:17" x14ac:dyDescent="0.25">
      <c r="B6" s="455" t="s">
        <v>107</v>
      </c>
      <c r="C6" s="456"/>
      <c r="D6" s="427">
        <v>95.194732717853199</v>
      </c>
      <c r="E6" s="424">
        <v>88.946191301439896</v>
      </c>
      <c r="F6" s="427">
        <v>96.287314416267506</v>
      </c>
      <c r="G6" s="424">
        <v>89.637632592628705</v>
      </c>
      <c r="H6" s="427">
        <v>94.738975284426999</v>
      </c>
      <c r="I6" s="424">
        <v>87.273225055327103</v>
      </c>
      <c r="J6" s="427">
        <v>97.836832740082897</v>
      </c>
      <c r="K6" s="424">
        <v>92.804190385765494</v>
      </c>
      <c r="L6" s="427">
        <v>89.720970740064601</v>
      </c>
      <c r="M6" s="424">
        <v>80.237783426148397</v>
      </c>
      <c r="N6" s="427">
        <v>97.850169995460703</v>
      </c>
      <c r="O6" s="424">
        <v>96.9845851219428</v>
      </c>
    </row>
    <row r="7" spans="2:17" ht="15.75" thickBot="1" x14ac:dyDescent="0.3">
      <c r="B7" s="457" t="s">
        <v>33</v>
      </c>
      <c r="C7" s="458"/>
      <c r="D7" s="428">
        <f t="shared" ref="D7:O7" si="0">LARGE(D9:D31,5)</f>
        <v>101.37706340589013</v>
      </c>
      <c r="E7" s="425">
        <f t="shared" si="0"/>
        <v>98.406171458769251</v>
      </c>
      <c r="F7" s="428">
        <f t="shared" si="0"/>
        <v>104.13189336548558</v>
      </c>
      <c r="G7" s="425">
        <f t="shared" si="0"/>
        <v>100.59771738720582</v>
      </c>
      <c r="H7" s="428">
        <f t="shared" si="0"/>
        <v>110.03148379292509</v>
      </c>
      <c r="I7" s="425">
        <f t="shared" si="0"/>
        <v>100.34708236554116</v>
      </c>
      <c r="J7" s="428">
        <f t="shared" si="0"/>
        <v>108.83765752945571</v>
      </c>
      <c r="K7" s="425">
        <f t="shared" si="0"/>
        <v>108.77217170399484</v>
      </c>
      <c r="L7" s="428">
        <f t="shared" si="0"/>
        <v>102.33912965701283</v>
      </c>
      <c r="M7" s="425">
        <f t="shared" si="0"/>
        <v>97.747662985657044</v>
      </c>
      <c r="N7" s="428">
        <f t="shared" si="0"/>
        <v>115.26112104972772</v>
      </c>
      <c r="O7" s="425">
        <f t="shared" si="0"/>
        <v>112.0954874505979</v>
      </c>
    </row>
    <row r="8" spans="2:17" ht="13.5" customHeight="1" thickBot="1" x14ac:dyDescent="0.3">
      <c r="B8" s="145" t="s">
        <v>29</v>
      </c>
      <c r="C8" s="146" t="s">
        <v>0</v>
      </c>
      <c r="D8" s="147"/>
      <c r="E8" s="147"/>
      <c r="F8" s="147"/>
      <c r="G8" s="147"/>
      <c r="H8" s="147"/>
      <c r="I8" s="147"/>
      <c r="J8" s="147"/>
      <c r="K8" s="147"/>
      <c r="L8" s="148"/>
      <c r="M8" s="147"/>
      <c r="N8" s="148"/>
      <c r="O8" s="149"/>
    </row>
    <row r="9" spans="2:17" x14ac:dyDescent="0.25">
      <c r="B9" s="150">
        <v>901</v>
      </c>
      <c r="C9" s="151" t="s">
        <v>5</v>
      </c>
      <c r="D9" s="429">
        <v>90.941321574296296</v>
      </c>
      <c r="E9" s="430">
        <v>87.056090014443328</v>
      </c>
      <c r="F9" s="431">
        <v>86.656397933749929</v>
      </c>
      <c r="G9" s="432">
        <v>89.018618554368203</v>
      </c>
      <c r="H9" s="429">
        <v>81.806754927302862</v>
      </c>
      <c r="I9" s="430">
        <v>83.079850824072381</v>
      </c>
      <c r="J9" s="433">
        <v>93.772968753083717</v>
      </c>
      <c r="K9" s="432">
        <v>99.00040921730681</v>
      </c>
      <c r="L9" s="429">
        <v>77.758442041150545</v>
      </c>
      <c r="M9" s="430">
        <v>75.915412049690858</v>
      </c>
      <c r="N9" s="429">
        <v>113.72101542286725</v>
      </c>
      <c r="O9" s="430">
        <v>105.25775258310416</v>
      </c>
      <c r="Q9" s="43"/>
    </row>
    <row r="10" spans="2:17" x14ac:dyDescent="0.25">
      <c r="B10" s="157">
        <v>902</v>
      </c>
      <c r="C10" s="158" t="s">
        <v>6</v>
      </c>
      <c r="D10" s="434">
        <v>92.771651460444076</v>
      </c>
      <c r="E10" s="435">
        <v>89.00905781145714</v>
      </c>
      <c r="F10" s="436">
        <v>95.360919503465553</v>
      </c>
      <c r="G10" s="437">
        <v>92.851829491836426</v>
      </c>
      <c r="H10" s="434">
        <v>97.964716974183688</v>
      </c>
      <c r="I10" s="435">
        <v>91.321849416957619</v>
      </c>
      <c r="J10" s="84">
        <v>91.142709020787279</v>
      </c>
      <c r="K10" s="437">
        <v>94.440860351025222</v>
      </c>
      <c r="L10" s="434">
        <v>91.676939906731903</v>
      </c>
      <c r="M10" s="435">
        <v>80.949513064434115</v>
      </c>
      <c r="N10" s="434">
        <v>74.383417031682896</v>
      </c>
      <c r="O10" s="435">
        <v>76.396756732428216</v>
      </c>
      <c r="Q10" s="43"/>
    </row>
    <row r="11" spans="2:17" x14ac:dyDescent="0.25">
      <c r="B11" s="157">
        <v>903</v>
      </c>
      <c r="C11" s="158" t="s">
        <v>7</v>
      </c>
      <c r="D11" s="434">
        <v>96.861682005988285</v>
      </c>
      <c r="E11" s="435">
        <v>93.369647351669315</v>
      </c>
      <c r="F11" s="436">
        <v>83.990275135596136</v>
      </c>
      <c r="G11" s="437">
        <v>88.1530542353849</v>
      </c>
      <c r="H11" s="434">
        <v>81.594674302396925</v>
      </c>
      <c r="I11" s="435">
        <v>77.539479209455408</v>
      </c>
      <c r="J11" s="84">
        <v>87.045425439168852</v>
      </c>
      <c r="K11" s="437">
        <v>105.67221874487458</v>
      </c>
      <c r="L11" s="434">
        <v>122.05271623786678</v>
      </c>
      <c r="M11" s="435">
        <v>97.747662985657044</v>
      </c>
      <c r="N11" s="434">
        <v>107.12754446490298</v>
      </c>
      <c r="O11" s="435">
        <v>109.73969873432496</v>
      </c>
      <c r="Q11" s="43"/>
    </row>
    <row r="12" spans="2:17" x14ac:dyDescent="0.25">
      <c r="B12" s="157">
        <v>904</v>
      </c>
      <c r="C12" s="158" t="s">
        <v>8</v>
      </c>
      <c r="D12" s="434">
        <v>101.54984696401503</v>
      </c>
      <c r="E12" s="435">
        <v>90.39017586051898</v>
      </c>
      <c r="F12" s="436">
        <v>87.845420598336872</v>
      </c>
      <c r="G12" s="437">
        <v>83.282082835038437</v>
      </c>
      <c r="H12" s="434">
        <v>80.166339851513683</v>
      </c>
      <c r="I12" s="435">
        <v>73.549183673956804</v>
      </c>
      <c r="J12" s="84">
        <v>106.6219855323429</v>
      </c>
      <c r="K12" s="437">
        <v>108.75541336320134</v>
      </c>
      <c r="L12" s="434">
        <v>120.20563145218128</v>
      </c>
      <c r="M12" s="435">
        <v>103.19478746141296</v>
      </c>
      <c r="N12" s="434">
        <v>105.75103870743487</v>
      </c>
      <c r="O12" s="435">
        <v>94.792674220219837</v>
      </c>
      <c r="Q12" s="43"/>
    </row>
    <row r="13" spans="2:17" x14ac:dyDescent="0.25">
      <c r="B13" s="157">
        <v>905</v>
      </c>
      <c r="C13" s="158" t="s">
        <v>9</v>
      </c>
      <c r="D13" s="434">
        <v>100.05227803783561</v>
      </c>
      <c r="E13" s="435">
        <v>91.168391561439279</v>
      </c>
      <c r="F13" s="436">
        <v>96.960690277549133</v>
      </c>
      <c r="G13" s="437">
        <v>90.705789057873204</v>
      </c>
      <c r="H13" s="434">
        <v>104.20072109236247</v>
      </c>
      <c r="I13" s="435">
        <v>87.953239819514124</v>
      </c>
      <c r="J13" s="84">
        <v>82.545281083332895</v>
      </c>
      <c r="K13" s="437">
        <v>94.705114662679961</v>
      </c>
      <c r="L13" s="434">
        <v>90.200766978713489</v>
      </c>
      <c r="M13" s="435">
        <v>70.931816880152354</v>
      </c>
      <c r="N13" s="434">
        <v>130.68501510726551</v>
      </c>
      <c r="O13" s="435">
        <v>121.81847178526988</v>
      </c>
      <c r="Q13" s="43"/>
    </row>
    <row r="14" spans="2:17" x14ac:dyDescent="0.25">
      <c r="B14" s="157">
        <v>906</v>
      </c>
      <c r="C14" s="158" t="s">
        <v>10</v>
      </c>
      <c r="D14" s="434">
        <v>98.708544721905128</v>
      </c>
      <c r="E14" s="435">
        <v>99.125115197398912</v>
      </c>
      <c r="F14" s="436">
        <v>96.217953857813697</v>
      </c>
      <c r="G14" s="437">
        <v>100.25684096357774</v>
      </c>
      <c r="H14" s="434">
        <v>120.19757741750891</v>
      </c>
      <c r="I14" s="435">
        <v>117.56876971163844</v>
      </c>
      <c r="J14" s="84">
        <v>63.6570025386061</v>
      </c>
      <c r="K14" s="437">
        <v>74.745691952692667</v>
      </c>
      <c r="L14" s="434">
        <v>77.343442729263771</v>
      </c>
      <c r="M14" s="435">
        <v>69.14844667153352</v>
      </c>
      <c r="N14" s="434">
        <v>99.982606978014019</v>
      </c>
      <c r="O14" s="435">
        <v>96.389773574365336</v>
      </c>
      <c r="Q14" s="43"/>
    </row>
    <row r="15" spans="2:17" x14ac:dyDescent="0.25">
      <c r="B15" s="157">
        <v>907</v>
      </c>
      <c r="C15" s="158" t="s">
        <v>11</v>
      </c>
      <c r="D15" s="434">
        <v>114.6376023950514</v>
      </c>
      <c r="E15" s="435">
        <v>102.26395856302915</v>
      </c>
      <c r="F15" s="436">
        <v>125.39986270462717</v>
      </c>
      <c r="G15" s="437">
        <v>107.26795668479885</v>
      </c>
      <c r="H15" s="434">
        <v>121.05615610672903</v>
      </c>
      <c r="I15" s="435">
        <v>105.58121278035996</v>
      </c>
      <c r="J15" s="84">
        <v>134.69434939174428</v>
      </c>
      <c r="K15" s="437">
        <v>108.77217170399484</v>
      </c>
      <c r="L15" s="434">
        <v>79.593873115626906</v>
      </c>
      <c r="M15" s="435">
        <v>74.920758297339447</v>
      </c>
      <c r="N15" s="434">
        <v>115.26112104972772</v>
      </c>
      <c r="O15" s="435">
        <v>106.64259345215767</v>
      </c>
      <c r="Q15" s="43"/>
    </row>
    <row r="16" spans="2:17" x14ac:dyDescent="0.25">
      <c r="B16" s="157">
        <v>908</v>
      </c>
      <c r="C16" s="158" t="s">
        <v>12</v>
      </c>
      <c r="D16" s="434">
        <v>97.847371012563244</v>
      </c>
      <c r="E16" s="435">
        <v>95.973780809774297</v>
      </c>
      <c r="F16" s="436">
        <v>95.142067699659009</v>
      </c>
      <c r="G16" s="437">
        <v>90.85932377612734</v>
      </c>
      <c r="H16" s="434">
        <v>94.434600973210507</v>
      </c>
      <c r="I16" s="435">
        <v>76.646882110905381</v>
      </c>
      <c r="J16" s="84">
        <v>95.281557523083436</v>
      </c>
      <c r="K16" s="437">
        <v>122.63295142959953</v>
      </c>
      <c r="L16" s="434">
        <v>100.56376534989235</v>
      </c>
      <c r="M16" s="435">
        <v>94.948115589962583</v>
      </c>
      <c r="N16" s="434">
        <v>116.14708324134786</v>
      </c>
      <c r="O16" s="435">
        <v>113.30151982875674</v>
      </c>
      <c r="Q16" s="43"/>
    </row>
    <row r="17" spans="2:17" x14ac:dyDescent="0.25">
      <c r="B17" s="157">
        <v>909</v>
      </c>
      <c r="C17" s="158" t="s">
        <v>13</v>
      </c>
      <c r="D17" s="434">
        <v>98.13562114038686</v>
      </c>
      <c r="E17" s="435">
        <v>100.10328677582751</v>
      </c>
      <c r="F17" s="436">
        <v>96.373324303473666</v>
      </c>
      <c r="G17" s="437">
        <v>93.992470881028822</v>
      </c>
      <c r="H17" s="434">
        <v>89.342317763094613</v>
      </c>
      <c r="I17" s="435">
        <v>90.166482622825654</v>
      </c>
      <c r="J17" s="84">
        <v>106.80573257265773</v>
      </c>
      <c r="K17" s="437">
        <v>99.795214762190668</v>
      </c>
      <c r="L17" s="434">
        <v>104.58446260780197</v>
      </c>
      <c r="M17" s="435">
        <v>102.7181156850522</v>
      </c>
      <c r="N17" s="434">
        <v>97.643334663118736</v>
      </c>
      <c r="O17" s="435">
        <v>104.41823828574466</v>
      </c>
      <c r="Q17" s="43"/>
    </row>
    <row r="18" spans="2:17" x14ac:dyDescent="0.25">
      <c r="B18" s="157">
        <v>910</v>
      </c>
      <c r="C18" s="158" t="s">
        <v>14</v>
      </c>
      <c r="D18" s="434">
        <v>101.69995154641927</v>
      </c>
      <c r="E18" s="435">
        <v>94.54518213721154</v>
      </c>
      <c r="F18" s="436">
        <v>124.58370112637967</v>
      </c>
      <c r="G18" s="437">
        <v>100.59771738720582</v>
      </c>
      <c r="H18" s="434">
        <v>136.07084610351831</v>
      </c>
      <c r="I18" s="435">
        <v>98.783284129705649</v>
      </c>
      <c r="J18" s="84">
        <v>100.70916664557343</v>
      </c>
      <c r="K18" s="437">
        <v>102.59259294639998</v>
      </c>
      <c r="L18" s="434">
        <v>71.97021461749712</v>
      </c>
      <c r="M18" s="435">
        <v>71.553511784228007</v>
      </c>
      <c r="N18" s="434">
        <v>95.631389365004608</v>
      </c>
      <c r="O18" s="435">
        <v>92.892647664931815</v>
      </c>
      <c r="Q18" s="43"/>
    </row>
    <row r="19" spans="2:17" x14ac:dyDescent="0.25">
      <c r="B19" s="157">
        <v>911</v>
      </c>
      <c r="C19" s="158" t="s">
        <v>15</v>
      </c>
      <c r="D19" s="434">
        <v>96.153101306042203</v>
      </c>
      <c r="E19" s="435">
        <v>93.865668968231248</v>
      </c>
      <c r="F19" s="436">
        <v>93.594430765360727</v>
      </c>
      <c r="G19" s="437">
        <v>90.04178572398196</v>
      </c>
      <c r="H19" s="434">
        <v>110.03148379292509</v>
      </c>
      <c r="I19" s="435">
        <v>106.6420997219133</v>
      </c>
      <c r="J19" s="84">
        <v>69.312550464130695</v>
      </c>
      <c r="K19" s="437">
        <v>63.818753396479075</v>
      </c>
      <c r="L19" s="434">
        <v>99.199803663567039</v>
      </c>
      <c r="M19" s="435">
        <v>106.4395536106735</v>
      </c>
      <c r="N19" s="434">
        <v>98.778416968643853</v>
      </c>
      <c r="O19" s="435">
        <v>107.2118916095762</v>
      </c>
      <c r="Q19" s="43"/>
    </row>
    <row r="20" spans="2:17" x14ac:dyDescent="0.25">
      <c r="B20" s="157">
        <v>912</v>
      </c>
      <c r="C20" s="158" t="s">
        <v>16</v>
      </c>
      <c r="D20" s="434">
        <v>94.037294094198714</v>
      </c>
      <c r="E20" s="435">
        <v>94.836981752537511</v>
      </c>
      <c r="F20" s="436">
        <v>98.946933713872625</v>
      </c>
      <c r="G20" s="437">
        <v>95.810164641792923</v>
      </c>
      <c r="H20" s="434">
        <v>89.437496810936096</v>
      </c>
      <c r="I20" s="435">
        <v>86.756654454627508</v>
      </c>
      <c r="J20" s="84">
        <v>121.88090190606395</v>
      </c>
      <c r="K20" s="437">
        <v>116.4291650548049</v>
      </c>
      <c r="L20" s="434">
        <v>87.37786929025728</v>
      </c>
      <c r="M20" s="435">
        <v>87.153093518906545</v>
      </c>
      <c r="N20" s="434">
        <v>74.773871617281557</v>
      </c>
      <c r="O20" s="435">
        <v>80.303417995719101</v>
      </c>
      <c r="Q20" s="43"/>
    </row>
    <row r="21" spans="2:17" x14ac:dyDescent="0.25">
      <c r="B21" s="157">
        <v>913</v>
      </c>
      <c r="C21" s="158" t="s">
        <v>17</v>
      </c>
      <c r="D21" s="434">
        <v>96.834370367655865</v>
      </c>
      <c r="E21" s="435">
        <v>95.550807335456454</v>
      </c>
      <c r="F21" s="436">
        <v>84.588565017512181</v>
      </c>
      <c r="G21" s="437">
        <v>84.91886561424235</v>
      </c>
      <c r="H21" s="434">
        <v>85.168700404921722</v>
      </c>
      <c r="I21" s="435">
        <v>84.338727914333163</v>
      </c>
      <c r="J21" s="84">
        <v>82.825571573194338</v>
      </c>
      <c r="K21" s="437">
        <v>85.057571469333311</v>
      </c>
      <c r="L21" s="434">
        <v>91.204707279347375</v>
      </c>
      <c r="M21" s="435">
        <v>87.779222188901286</v>
      </c>
      <c r="N21" s="434">
        <v>120.96250279978553</v>
      </c>
      <c r="O21" s="435">
        <v>117.81940793100777</v>
      </c>
      <c r="Q21" s="43"/>
    </row>
    <row r="22" spans="2:17" x14ac:dyDescent="0.25">
      <c r="B22" s="157">
        <v>914</v>
      </c>
      <c r="C22" s="158" t="s">
        <v>18</v>
      </c>
      <c r="D22" s="434">
        <v>97.75699181708039</v>
      </c>
      <c r="E22" s="435">
        <v>82.566963212380571</v>
      </c>
      <c r="F22" s="436">
        <v>98.327467644636684</v>
      </c>
      <c r="G22" s="437">
        <v>87.876550092165985</v>
      </c>
      <c r="H22" s="434">
        <v>105.1811758447692</v>
      </c>
      <c r="I22" s="435">
        <v>93.691056412422398</v>
      </c>
      <c r="J22" s="84">
        <v>84.30654976369334</v>
      </c>
      <c r="K22" s="437">
        <v>77.81114111825157</v>
      </c>
      <c r="L22" s="434">
        <v>102.33912965701283</v>
      </c>
      <c r="M22" s="435">
        <v>76.484001292803754</v>
      </c>
      <c r="N22" s="434">
        <v>110.92196910523936</v>
      </c>
      <c r="O22" s="435">
        <v>90.355371949828651</v>
      </c>
      <c r="Q22" s="43"/>
    </row>
    <row r="23" spans="2:17" x14ac:dyDescent="0.25">
      <c r="B23" s="157">
        <v>915</v>
      </c>
      <c r="C23" s="158" t="s">
        <v>19</v>
      </c>
      <c r="D23" s="434">
        <v>95.073527055847293</v>
      </c>
      <c r="E23" s="435">
        <v>80.632714794244052</v>
      </c>
      <c r="F23" s="436">
        <v>102.32783028012165</v>
      </c>
      <c r="G23" s="437">
        <v>81.242875717033897</v>
      </c>
      <c r="H23" s="434">
        <v>105.44553558163628</v>
      </c>
      <c r="I23" s="435">
        <v>75.342389544841666</v>
      </c>
      <c r="J23" s="84">
        <v>94.038341844826704</v>
      </c>
      <c r="K23" s="437">
        <v>91.872650841745838</v>
      </c>
      <c r="L23" s="434">
        <v>87.608430804273212</v>
      </c>
      <c r="M23" s="435">
        <v>80.902605378420816</v>
      </c>
      <c r="N23" s="434">
        <v>98.782359381949448</v>
      </c>
      <c r="O23" s="435">
        <v>100.25284216977535</v>
      </c>
      <c r="Q23" s="43"/>
    </row>
    <row r="24" spans="2:17" x14ac:dyDescent="0.25">
      <c r="B24" s="157">
        <v>916</v>
      </c>
      <c r="C24" s="158" t="s">
        <v>20</v>
      </c>
      <c r="D24" s="434">
        <v>102.39366510259076</v>
      </c>
      <c r="E24" s="435">
        <v>91.032420359488725</v>
      </c>
      <c r="F24" s="436">
        <v>106.40024056073763</v>
      </c>
      <c r="G24" s="437">
        <v>100.73893414544143</v>
      </c>
      <c r="H24" s="434">
        <v>105.81176228026301</v>
      </c>
      <c r="I24" s="435">
        <v>92.49747484469134</v>
      </c>
      <c r="J24" s="84">
        <v>106.18736802729379</v>
      </c>
      <c r="K24" s="437">
        <v>114.27354217218509</v>
      </c>
      <c r="L24" s="434">
        <v>97.463242869465134</v>
      </c>
      <c r="M24" s="435">
        <v>79.236960045106457</v>
      </c>
      <c r="N24" s="434">
        <v>94.745779543964531</v>
      </c>
      <c r="O24" s="435">
        <v>90.306888650676115</v>
      </c>
      <c r="Q24" s="43"/>
    </row>
    <row r="25" spans="2:17" x14ac:dyDescent="0.25">
      <c r="B25" s="157">
        <v>917</v>
      </c>
      <c r="C25" s="158" t="s">
        <v>21</v>
      </c>
      <c r="D25" s="434">
        <v>94.205700377974026</v>
      </c>
      <c r="E25" s="435">
        <v>87.272140928625134</v>
      </c>
      <c r="F25" s="436">
        <v>95.163980340852959</v>
      </c>
      <c r="G25" s="437">
        <v>94.868586236555615</v>
      </c>
      <c r="H25" s="434">
        <v>90.572303045104277</v>
      </c>
      <c r="I25" s="435">
        <v>93.229103425009114</v>
      </c>
      <c r="J25" s="84">
        <v>101.75099672835594</v>
      </c>
      <c r="K25" s="437">
        <v>96.597558502671916</v>
      </c>
      <c r="L25" s="434">
        <v>95.81584141629213</v>
      </c>
      <c r="M25" s="435">
        <v>77.380581228267459</v>
      </c>
      <c r="N25" s="434">
        <v>112.22872036015951</v>
      </c>
      <c r="O25" s="435">
        <v>105.33729052274911</v>
      </c>
      <c r="Q25" s="43"/>
    </row>
    <row r="26" spans="2:17" x14ac:dyDescent="0.25">
      <c r="B26" s="157">
        <v>918</v>
      </c>
      <c r="C26" s="158" t="s">
        <v>22</v>
      </c>
      <c r="D26" s="434">
        <v>97.745896561632577</v>
      </c>
      <c r="E26" s="435">
        <v>104.22893370148462</v>
      </c>
      <c r="F26" s="436">
        <v>96.13924476623626</v>
      </c>
      <c r="G26" s="437">
        <v>102.83890011275145</v>
      </c>
      <c r="H26" s="434">
        <v>115.3977734413066</v>
      </c>
      <c r="I26" s="435">
        <v>124.76540969153787</v>
      </c>
      <c r="J26" s="84">
        <v>75.565518479290603</v>
      </c>
      <c r="K26" s="437">
        <v>79.703236155909693</v>
      </c>
      <c r="L26" s="434">
        <v>89.584208173887163</v>
      </c>
      <c r="M26" s="435">
        <v>118.02542976837759</v>
      </c>
      <c r="N26" s="434">
        <v>109.89897083290518</v>
      </c>
      <c r="O26" s="435">
        <v>112.0954874505979</v>
      </c>
      <c r="Q26" s="43"/>
    </row>
    <row r="27" spans="2:17" x14ac:dyDescent="0.25">
      <c r="B27" s="157">
        <v>919</v>
      </c>
      <c r="C27" s="158" t="s">
        <v>23</v>
      </c>
      <c r="D27" s="434">
        <v>98.705281194217676</v>
      </c>
      <c r="E27" s="435">
        <v>96.159935379599446</v>
      </c>
      <c r="F27" s="436">
        <v>110.20027845555032</v>
      </c>
      <c r="G27" s="437">
        <v>111.92447327443591</v>
      </c>
      <c r="H27" s="434">
        <v>105.42265422412684</v>
      </c>
      <c r="I27" s="435">
        <v>100.34708236554116</v>
      </c>
      <c r="J27" s="84">
        <v>116.0379109511678</v>
      </c>
      <c r="K27" s="437">
        <v>130.26656501658763</v>
      </c>
      <c r="L27" s="434">
        <v>77.375422464293038</v>
      </c>
      <c r="M27" s="435">
        <v>62.327115148812972</v>
      </c>
      <c r="N27" s="434">
        <v>93.878148750145058</v>
      </c>
      <c r="O27" s="435">
        <v>100.84382218397414</v>
      </c>
      <c r="Q27" s="43"/>
    </row>
    <row r="28" spans="2:17" x14ac:dyDescent="0.25">
      <c r="B28" s="157">
        <v>920</v>
      </c>
      <c r="C28" s="158" t="s">
        <v>24</v>
      </c>
      <c r="D28" s="434">
        <v>100.97080112989954</v>
      </c>
      <c r="E28" s="435">
        <v>93.585977956659477</v>
      </c>
      <c r="F28" s="436">
        <v>104.13189336548558</v>
      </c>
      <c r="G28" s="437">
        <v>94.322205454716041</v>
      </c>
      <c r="H28" s="434">
        <v>99.43663975223987</v>
      </c>
      <c r="I28" s="435">
        <v>91.758894078487458</v>
      </c>
      <c r="J28" s="84">
        <v>108.83765752945571</v>
      </c>
      <c r="K28" s="437">
        <v>96.868759086905669</v>
      </c>
      <c r="L28" s="434">
        <v>103.07038618806853</v>
      </c>
      <c r="M28" s="435">
        <v>92.425820853496859</v>
      </c>
      <c r="N28" s="434">
        <v>89.903284003350237</v>
      </c>
      <c r="O28" s="435">
        <v>83.876854546866525</v>
      </c>
      <c r="Q28" s="43"/>
    </row>
    <row r="29" spans="2:17" x14ac:dyDescent="0.25">
      <c r="B29" s="157">
        <v>921</v>
      </c>
      <c r="C29" s="158" t="s">
        <v>25</v>
      </c>
      <c r="D29" s="434">
        <v>101.37706340589013</v>
      </c>
      <c r="E29" s="435">
        <v>98.406171458769251</v>
      </c>
      <c r="F29" s="436">
        <v>101.81781642301347</v>
      </c>
      <c r="G29" s="437">
        <v>97.985077238400223</v>
      </c>
      <c r="H29" s="434">
        <v>97.58339216215181</v>
      </c>
      <c r="I29" s="435">
        <v>93.522813509674663</v>
      </c>
      <c r="J29" s="84">
        <v>108.36132758768315</v>
      </c>
      <c r="K29" s="437">
        <v>105.56126753408732</v>
      </c>
      <c r="L29" s="434">
        <v>85.68504525521341</v>
      </c>
      <c r="M29" s="435">
        <v>74.092828619586797</v>
      </c>
      <c r="N29" s="434">
        <v>129.42486713869621</v>
      </c>
      <c r="O29" s="435">
        <v>148.61909471688054</v>
      </c>
      <c r="Q29" s="43"/>
    </row>
    <row r="30" spans="2:17" x14ac:dyDescent="0.25">
      <c r="B30" s="157">
        <v>922</v>
      </c>
      <c r="C30" s="158" t="s">
        <v>26</v>
      </c>
      <c r="D30" s="434">
        <v>86.06846362390344</v>
      </c>
      <c r="E30" s="435">
        <v>83.804698121558204</v>
      </c>
      <c r="F30" s="436">
        <v>86.419205499140048</v>
      </c>
      <c r="G30" s="437">
        <v>83.533584212905438</v>
      </c>
      <c r="H30" s="434">
        <v>99.781110665805784</v>
      </c>
      <c r="I30" s="435">
        <v>95.235975270142376</v>
      </c>
      <c r="J30" s="84">
        <v>67.446446279316163</v>
      </c>
      <c r="K30" s="437">
        <v>65.383562541015124</v>
      </c>
      <c r="L30" s="434">
        <v>80.939858865003501</v>
      </c>
      <c r="M30" s="435">
        <v>75.698957141862053</v>
      </c>
      <c r="N30" s="434">
        <v>76.270346467265369</v>
      </c>
      <c r="O30" s="435">
        <v>57.544992743319959</v>
      </c>
      <c r="Q30" s="43"/>
    </row>
    <row r="31" spans="2:17" ht="15.75" thickBot="1" x14ac:dyDescent="0.3">
      <c r="B31" s="164">
        <v>923</v>
      </c>
      <c r="C31" s="165" t="s">
        <v>27</v>
      </c>
      <c r="D31" s="428">
        <v>83.023204653945811</v>
      </c>
      <c r="E31" s="425">
        <v>69.054412686062093</v>
      </c>
      <c r="F31" s="438">
        <v>92.780017524668907</v>
      </c>
      <c r="G31" s="439">
        <v>75.62081943709768</v>
      </c>
      <c r="H31" s="428">
        <v>80.212903118065952</v>
      </c>
      <c r="I31" s="425">
        <v>72.27514149367093</v>
      </c>
      <c r="J31" s="440">
        <v>116.92229193751078</v>
      </c>
      <c r="K31" s="439">
        <v>81.383270060945136</v>
      </c>
      <c r="L31" s="428">
        <v>71.791447135502281</v>
      </c>
      <c r="M31" s="425">
        <v>59.267720363943866</v>
      </c>
      <c r="N31" s="428">
        <v>69.260764274183757</v>
      </c>
      <c r="O31" s="425">
        <v>73.0916936029449</v>
      </c>
      <c r="Q31" s="43"/>
    </row>
    <row r="32" spans="2:17" ht="4.5" customHeight="1" x14ac:dyDescent="0.2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1:16" ht="15" hidden="1" customHeight="1" x14ac:dyDescent="0.25">
      <c r="A33" s="25"/>
      <c r="B33" s="62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</row>
    <row r="34" spans="1:16" x14ac:dyDescent="0.25">
      <c r="A34" s="25"/>
      <c r="B34" s="452" t="s">
        <v>180</v>
      </c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</row>
    <row r="35" spans="1:16" ht="27.75" customHeight="1" x14ac:dyDescent="0.25">
      <c r="A35" s="25"/>
      <c r="B35" s="452" t="s">
        <v>157</v>
      </c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</row>
    <row r="36" spans="1:16" ht="16.5" customHeight="1" x14ac:dyDescent="0.25">
      <c r="A36" s="25"/>
      <c r="B36" s="451" t="s">
        <v>153</v>
      </c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31"/>
    </row>
    <row r="37" spans="1:16" ht="21" customHeight="1" x14ac:dyDescent="0.25">
      <c r="A37" s="25"/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31"/>
    </row>
  </sheetData>
  <sheetProtection autoFilter="0"/>
  <sortState xmlns:xlrd2="http://schemas.microsoft.com/office/spreadsheetml/2017/richdata2" ref="B9:M31">
    <sortCondition ref="B9:B31"/>
  </sortState>
  <mergeCells count="11">
    <mergeCell ref="B36:O37"/>
    <mergeCell ref="D4:E4"/>
    <mergeCell ref="H4:I4"/>
    <mergeCell ref="J4:K4"/>
    <mergeCell ref="L4:M4"/>
    <mergeCell ref="N4:O4"/>
    <mergeCell ref="F4:G4"/>
    <mergeCell ref="B34:O34"/>
    <mergeCell ref="B35:O35"/>
    <mergeCell ref="B6:C6"/>
    <mergeCell ref="B7:C7"/>
  </mergeCells>
  <pageMargins left="0.19685039370078741" right="0.19685039370078741" top="0.15748031496062992" bottom="0.15748031496062992" header="0.31496062992125984" footer="0.31496062992125984"/>
  <pageSetup paperSize="9" orientation="landscape" r:id="rId1"/>
  <ignoredErrors>
    <ignoredError sqref="E5:O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6">
    <tabColor rgb="FF00B050"/>
  </sheetPr>
  <dimension ref="A1:M187"/>
  <sheetViews>
    <sheetView topLeftCell="A25" workbookViewId="0">
      <selection activeCell="U68" sqref="U68"/>
    </sheetView>
  </sheetViews>
  <sheetFormatPr defaultColWidth="8.85546875" defaultRowHeight="15" x14ac:dyDescent="0.25"/>
  <cols>
    <col min="1" max="1" width="2.7109375" style="23" customWidth="1"/>
    <col min="2" max="2" width="5.140625" style="23" customWidth="1"/>
    <col min="3" max="3" width="21.42578125" style="23" customWidth="1"/>
    <col min="4" max="4" width="22.42578125" style="23" customWidth="1"/>
    <col min="5" max="10" width="8.140625" style="23" customWidth="1"/>
    <col min="11" max="11" width="5.140625" style="23" customWidth="1"/>
    <col min="12" max="12" width="6.42578125" style="23" customWidth="1"/>
    <col min="13" max="13" width="8.28515625" style="23" customWidth="1"/>
    <col min="14" max="16384" width="8.85546875" style="23"/>
  </cols>
  <sheetData>
    <row r="1" spans="1:13" ht="15" customHeight="1" thickBot="1" x14ac:dyDescent="0.3"/>
    <row r="2" spans="1:13" x14ac:dyDescent="0.25">
      <c r="B2" s="230" t="s">
        <v>209</v>
      </c>
      <c r="C2" s="231"/>
      <c r="D2" s="231"/>
      <c r="E2" s="231"/>
      <c r="F2" s="231"/>
      <c r="G2" s="231"/>
      <c r="H2" s="231"/>
      <c r="I2" s="231"/>
      <c r="J2" s="232"/>
    </row>
    <row r="3" spans="1:13" x14ac:dyDescent="0.25">
      <c r="B3" s="233"/>
      <c r="C3" s="234"/>
      <c r="D3" s="234"/>
      <c r="E3" s="234"/>
      <c r="F3" s="234"/>
      <c r="G3" s="234"/>
      <c r="H3" s="234"/>
      <c r="I3" s="234"/>
      <c r="J3" s="235"/>
    </row>
    <row r="4" spans="1:13" ht="15.75" x14ac:dyDescent="0.25">
      <c r="B4" s="236"/>
      <c r="C4" s="234"/>
      <c r="D4" s="234"/>
      <c r="E4" s="234"/>
      <c r="F4" s="234"/>
      <c r="G4" s="234"/>
      <c r="H4" s="234"/>
      <c r="I4" s="234"/>
      <c r="J4" s="235"/>
    </row>
    <row r="5" spans="1:13" ht="30" customHeight="1" x14ac:dyDescent="0.25">
      <c r="B5" s="237"/>
      <c r="C5" s="238"/>
      <c r="D5" s="142"/>
      <c r="E5" s="459" t="s">
        <v>116</v>
      </c>
      <c r="F5" s="459"/>
      <c r="G5" s="459"/>
      <c r="H5" s="459" t="s">
        <v>105</v>
      </c>
      <c r="I5" s="459"/>
      <c r="J5" s="460"/>
    </row>
    <row r="6" spans="1:13" x14ac:dyDescent="0.25">
      <c r="B6" s="239"/>
      <c r="C6" s="240"/>
      <c r="D6" s="240"/>
      <c r="E6" s="241">
        <f>Overblik!$D$6-1</f>
        <v>2019</v>
      </c>
      <c r="F6" s="241">
        <f>Overblik!$D$6</f>
        <v>2020</v>
      </c>
      <c r="G6" s="241">
        <f>Overblik!$E$6</f>
        <v>2021</v>
      </c>
      <c r="H6" s="241">
        <f>Overblik!$D$6-1</f>
        <v>2019</v>
      </c>
      <c r="I6" s="241">
        <f>Overblik!$D$6</f>
        <v>2020</v>
      </c>
      <c r="J6" s="242">
        <f>Overblik!$E$6</f>
        <v>2021</v>
      </c>
    </row>
    <row r="7" spans="1:13" ht="15.75" thickBot="1" x14ac:dyDescent="0.3">
      <c r="B7" s="135"/>
      <c r="C7" s="136"/>
      <c r="D7" s="136"/>
      <c r="E7" s="137"/>
      <c r="F7" s="137"/>
      <c r="G7" s="137"/>
      <c r="H7" s="137"/>
      <c r="I7" s="137"/>
      <c r="J7" s="138"/>
    </row>
    <row r="8" spans="1:13" ht="15" customHeight="1" x14ac:dyDescent="0.25">
      <c r="B8" s="461" t="s">
        <v>107</v>
      </c>
      <c r="C8" s="462"/>
      <c r="D8" s="171" t="s">
        <v>50</v>
      </c>
      <c r="E8" s="172">
        <v>30.561896902629673</v>
      </c>
      <c r="F8" s="173">
        <v>28.934645167548481</v>
      </c>
      <c r="G8" s="174">
        <v>28.511293975926925</v>
      </c>
      <c r="H8" s="175">
        <v>7.2249231950697476E-2</v>
      </c>
      <c r="I8" s="176">
        <v>6.8470031499555106E-2</v>
      </c>
      <c r="J8" s="177">
        <v>6.7721837861912507E-2</v>
      </c>
      <c r="K8" s="25"/>
    </row>
    <row r="9" spans="1:13" x14ac:dyDescent="0.25">
      <c r="B9" s="463"/>
      <c r="C9" s="464"/>
      <c r="D9" s="178" t="s">
        <v>51</v>
      </c>
      <c r="E9" s="179">
        <v>103.78797425992951</v>
      </c>
      <c r="F9" s="180">
        <v>98.652185650102098</v>
      </c>
      <c r="G9" s="181">
        <v>102.50499842645472</v>
      </c>
      <c r="H9" s="182">
        <v>0.12593775558732079</v>
      </c>
      <c r="I9" s="183">
        <v>0.11972691611535809</v>
      </c>
      <c r="J9" s="184">
        <v>0.12327915315567542</v>
      </c>
      <c r="K9" s="25"/>
    </row>
    <row r="10" spans="1:13" x14ac:dyDescent="0.25">
      <c r="B10" s="463"/>
      <c r="C10" s="464"/>
      <c r="D10" s="178" t="s">
        <v>52</v>
      </c>
      <c r="E10" s="179">
        <v>7.2100948090582877</v>
      </c>
      <c r="F10" s="180">
        <v>6.498015594203717</v>
      </c>
      <c r="G10" s="181">
        <v>6.7244860988676463</v>
      </c>
      <c r="H10" s="182">
        <v>9.9917819146390016E-2</v>
      </c>
      <c r="I10" s="183">
        <v>8.7943673879488454E-2</v>
      </c>
      <c r="J10" s="184">
        <v>9.6587106307334886E-2</v>
      </c>
      <c r="K10" s="25"/>
      <c r="M10" s="34"/>
    </row>
    <row r="11" spans="1:13" x14ac:dyDescent="0.25">
      <c r="B11" s="463"/>
      <c r="C11" s="464"/>
      <c r="D11" s="178" t="s">
        <v>53</v>
      </c>
      <c r="E11" s="179">
        <v>14.640823880893491</v>
      </c>
      <c r="F11" s="180">
        <v>14.475133112492367</v>
      </c>
      <c r="G11" s="181">
        <v>13.478440843388682</v>
      </c>
      <c r="H11" s="182">
        <v>0.32455288109582509</v>
      </c>
      <c r="I11" s="183">
        <v>0.36108898728610173</v>
      </c>
      <c r="J11" s="184">
        <v>0.34689291204960943</v>
      </c>
      <c r="K11" s="25"/>
    </row>
    <row r="12" spans="1:13" x14ac:dyDescent="0.25">
      <c r="B12" s="463"/>
      <c r="C12" s="464"/>
      <c r="D12" s="178" t="s">
        <v>54</v>
      </c>
      <c r="E12" s="179">
        <v>73.114723784130319</v>
      </c>
      <c r="F12" s="180">
        <v>69.880938730262045</v>
      </c>
      <c r="G12" s="181">
        <v>76.474467524434118</v>
      </c>
      <c r="H12" s="182">
        <v>0.72973665688354739</v>
      </c>
      <c r="I12" s="183">
        <v>0.75954239739861351</v>
      </c>
      <c r="J12" s="184">
        <v>0.786190053035009</v>
      </c>
      <c r="K12" s="25"/>
    </row>
    <row r="13" spans="1:13" x14ac:dyDescent="0.25">
      <c r="B13" s="463"/>
      <c r="C13" s="464"/>
      <c r="D13" s="185" t="s">
        <v>30</v>
      </c>
      <c r="E13" s="186">
        <v>229.31551363664127</v>
      </c>
      <c r="F13" s="187">
        <v>218.4409182546087</v>
      </c>
      <c r="G13" s="181">
        <f>SUM(G8:G12)</f>
        <v>227.69368686907211</v>
      </c>
      <c r="H13" s="188">
        <v>0.15657296294084114</v>
      </c>
      <c r="I13" s="189">
        <v>0.15038496278866187</v>
      </c>
      <c r="J13" s="190">
        <v>0.15614272775637311</v>
      </c>
      <c r="K13" s="25"/>
    </row>
    <row r="14" spans="1:13" ht="17.25" customHeight="1" thickBot="1" x14ac:dyDescent="0.3">
      <c r="A14" s="25"/>
      <c r="B14" s="465"/>
      <c r="C14" s="466"/>
      <c r="D14" s="191" t="s">
        <v>131</v>
      </c>
      <c r="E14" s="192">
        <v>207.46459494668949</v>
      </c>
      <c r="F14" s="193">
        <v>203.96578514211635</v>
      </c>
      <c r="G14" s="194">
        <f>G13-G11-G10</f>
        <v>207.49075992681577</v>
      </c>
      <c r="H14" s="195">
        <v>0.15398304511485991</v>
      </c>
      <c r="I14" s="196">
        <v>0.14752153259945017</v>
      </c>
      <c r="J14" s="197">
        <v>0.15372361508492757</v>
      </c>
      <c r="K14" s="25"/>
    </row>
    <row r="15" spans="1:13" ht="14.25" customHeight="1" thickBot="1" x14ac:dyDescent="0.3">
      <c r="B15" s="145" t="s">
        <v>29</v>
      </c>
      <c r="C15" s="146" t="s">
        <v>0</v>
      </c>
      <c r="D15" s="198"/>
      <c r="E15" s="198"/>
      <c r="F15" s="198"/>
      <c r="G15" s="198"/>
      <c r="H15" s="198"/>
      <c r="I15" s="198"/>
      <c r="J15" s="199"/>
    </row>
    <row r="16" spans="1:13" x14ac:dyDescent="0.25">
      <c r="A16" s="25"/>
      <c r="B16" s="200">
        <v>901</v>
      </c>
      <c r="C16" s="201" t="s">
        <v>5</v>
      </c>
      <c r="D16" s="202" t="s">
        <v>50</v>
      </c>
      <c r="E16" s="203">
        <v>0.8165050131827335</v>
      </c>
      <c r="F16" s="204">
        <v>1.0059237500732829</v>
      </c>
      <c r="G16" s="205">
        <v>0.97980535203450025</v>
      </c>
      <c r="H16" s="206">
        <v>6.447083024202141E-2</v>
      </c>
      <c r="I16" s="207">
        <v>7.7414837229761169E-2</v>
      </c>
      <c r="J16" s="208">
        <v>7.5018038687482455E-2</v>
      </c>
    </row>
    <row r="17" spans="1:10" x14ac:dyDescent="0.25">
      <c r="A17" s="25"/>
      <c r="B17" s="209">
        <v>901</v>
      </c>
      <c r="C17" s="210" t="s">
        <v>5</v>
      </c>
      <c r="D17" s="211" t="s">
        <v>51</v>
      </c>
      <c r="E17" s="179">
        <v>2.8187102626181626</v>
      </c>
      <c r="F17" s="180">
        <v>2.8521739456367605</v>
      </c>
      <c r="G17" s="181">
        <v>3.8111011333560016</v>
      </c>
      <c r="H17" s="182">
        <v>0.1016531702754966</v>
      </c>
      <c r="I17" s="183">
        <v>0.10410902403146589</v>
      </c>
      <c r="J17" s="212">
        <v>0.13869403014125969</v>
      </c>
    </row>
    <row r="18" spans="1:10" x14ac:dyDescent="0.25">
      <c r="A18" s="25"/>
      <c r="B18" s="209">
        <v>901</v>
      </c>
      <c r="C18" s="210" t="s">
        <v>5</v>
      </c>
      <c r="D18" s="211" t="s">
        <v>52</v>
      </c>
      <c r="E18" s="179">
        <v>0.20433934907050069</v>
      </c>
      <c r="F18" s="180">
        <v>0.15170900964469941</v>
      </c>
      <c r="G18" s="181">
        <v>0.68217670976359113</v>
      </c>
      <c r="H18" s="182">
        <v>5.879829108340115E-2</v>
      </c>
      <c r="I18" s="183">
        <v>4.5985107906937793E-2</v>
      </c>
      <c r="J18" s="212">
        <v>0.29422684524036297</v>
      </c>
    </row>
    <row r="19" spans="1:10" x14ac:dyDescent="0.25">
      <c r="A19" s="25"/>
      <c r="B19" s="209">
        <v>901</v>
      </c>
      <c r="C19" s="210" t="s">
        <v>5</v>
      </c>
      <c r="D19" s="211" t="s">
        <v>53</v>
      </c>
      <c r="E19" s="179">
        <v>8.313919342817536E-3</v>
      </c>
      <c r="F19" s="180">
        <v>9.0257397593138079E-4</v>
      </c>
      <c r="G19" s="181">
        <v>0</v>
      </c>
      <c r="H19" s="182">
        <v>3.0591522830966901E-3</v>
      </c>
      <c r="I19" s="183">
        <v>7.8242482049601313E-4</v>
      </c>
      <c r="J19" s="212">
        <v>0</v>
      </c>
    </row>
    <row r="20" spans="1:10" x14ac:dyDescent="0.25">
      <c r="A20" s="25"/>
      <c r="B20" s="209">
        <v>901</v>
      </c>
      <c r="C20" s="210" t="s">
        <v>5</v>
      </c>
      <c r="D20" s="213" t="s">
        <v>54</v>
      </c>
      <c r="E20" s="186">
        <v>2.6359531189117091</v>
      </c>
      <c r="F20" s="187">
        <v>1.9499641628113191</v>
      </c>
      <c r="G20" s="214">
        <v>2.0837765652653699</v>
      </c>
      <c r="H20" s="188">
        <v>0.72281858162475532</v>
      </c>
      <c r="I20" s="189">
        <v>0.77559579293650704</v>
      </c>
      <c r="J20" s="215">
        <v>0.70127298236714086</v>
      </c>
    </row>
    <row r="21" spans="1:10" x14ac:dyDescent="0.25">
      <c r="A21" s="25"/>
      <c r="B21" s="209">
        <v>901</v>
      </c>
      <c r="C21" s="216" t="s">
        <v>5</v>
      </c>
      <c r="D21" s="217" t="s">
        <v>30</v>
      </c>
      <c r="E21" s="179">
        <v>6.4838216631259229</v>
      </c>
      <c r="F21" s="180">
        <v>5.960673442141994</v>
      </c>
      <c r="G21" s="181">
        <f>SUM(G16:G20)</f>
        <v>7.5568597604194627</v>
      </c>
      <c r="H21" s="182">
        <v>0.12907450720561578</v>
      </c>
      <c r="I21" s="183">
        <v>0.12586739851856438</v>
      </c>
      <c r="J21" s="212">
        <v>0.16118457096570829</v>
      </c>
    </row>
    <row r="22" spans="1:10" ht="15" customHeight="1" thickBot="1" x14ac:dyDescent="0.3">
      <c r="A22" s="25"/>
      <c r="B22" s="218"/>
      <c r="C22" s="219"/>
      <c r="D22" s="191" t="s">
        <v>131</v>
      </c>
      <c r="E22" s="192">
        <v>6.2711683947126051</v>
      </c>
      <c r="F22" s="193">
        <v>5.9597708681660624</v>
      </c>
      <c r="G22" s="194">
        <f>G21-G19-G18</f>
        <v>6.8746830506558716</v>
      </c>
      <c r="H22" s="195">
        <v>0.14239648817847075</v>
      </c>
      <c r="I22" s="196">
        <v>0.1353730564458929</v>
      </c>
      <c r="J22" s="220">
        <v>0.15799935442867608</v>
      </c>
    </row>
    <row r="23" spans="1:10" x14ac:dyDescent="0.25">
      <c r="A23" s="25"/>
      <c r="B23" s="221">
        <v>902</v>
      </c>
      <c r="C23" s="222" t="s">
        <v>6</v>
      </c>
      <c r="D23" s="223" t="s">
        <v>50</v>
      </c>
      <c r="E23" s="172">
        <v>1.1613532347709223</v>
      </c>
      <c r="F23" s="173">
        <v>1.4098236069293806</v>
      </c>
      <c r="G23" s="174">
        <v>1.5451295675883676</v>
      </c>
      <c r="H23" s="175">
        <v>5.4441707888877179E-2</v>
      </c>
      <c r="I23" s="176">
        <v>6.5814715720919126E-2</v>
      </c>
      <c r="J23" s="212">
        <v>7.4434983126516224E-2</v>
      </c>
    </row>
    <row r="24" spans="1:10" x14ac:dyDescent="0.25">
      <c r="A24" s="25"/>
      <c r="B24" s="209">
        <v>902</v>
      </c>
      <c r="C24" s="216" t="s">
        <v>6</v>
      </c>
      <c r="D24" s="211" t="s">
        <v>51</v>
      </c>
      <c r="E24" s="179">
        <v>5.0912250873907867</v>
      </c>
      <c r="F24" s="180">
        <v>3.7448946920614601</v>
      </c>
      <c r="G24" s="181">
        <v>4.0611578164795867</v>
      </c>
      <c r="H24" s="182">
        <v>0.12378831134510165</v>
      </c>
      <c r="I24" s="183">
        <v>8.9975589189974933E-2</v>
      </c>
      <c r="J24" s="212">
        <v>9.4046554511757016E-2</v>
      </c>
    </row>
    <row r="25" spans="1:10" x14ac:dyDescent="0.25">
      <c r="A25" s="25"/>
      <c r="B25" s="209">
        <v>902</v>
      </c>
      <c r="C25" s="216" t="s">
        <v>6</v>
      </c>
      <c r="D25" s="211" t="s">
        <v>52</v>
      </c>
      <c r="E25" s="179">
        <v>0.41729549047922465</v>
      </c>
      <c r="F25" s="180">
        <v>0.17702784219090242</v>
      </c>
      <c r="G25" s="181">
        <v>0.29502964129660963</v>
      </c>
      <c r="H25" s="182">
        <v>7.63096472454214E-2</v>
      </c>
      <c r="I25" s="183">
        <v>2.9942195650929315E-2</v>
      </c>
      <c r="J25" s="212">
        <v>5.8734808383822203E-2</v>
      </c>
    </row>
    <row r="26" spans="1:10" x14ac:dyDescent="0.25">
      <c r="A26" s="25"/>
      <c r="B26" s="209">
        <v>902</v>
      </c>
      <c r="C26" s="216" t="s">
        <v>6</v>
      </c>
      <c r="D26" s="211" t="s">
        <v>53</v>
      </c>
      <c r="E26" s="179">
        <v>0.97854507349302566</v>
      </c>
      <c r="F26" s="180">
        <v>0.94700247197155685</v>
      </c>
      <c r="G26" s="181">
        <v>1.1589341547362886</v>
      </c>
      <c r="H26" s="182">
        <v>0.50135262832602845</v>
      </c>
      <c r="I26" s="183">
        <v>0.79051919693773265</v>
      </c>
      <c r="J26" s="212">
        <v>0.91224489124564201</v>
      </c>
    </row>
    <row r="27" spans="1:10" x14ac:dyDescent="0.25">
      <c r="A27" s="25"/>
      <c r="B27" s="209">
        <v>902</v>
      </c>
      <c r="C27" s="216" t="s">
        <v>6</v>
      </c>
      <c r="D27" s="211" t="s">
        <v>54</v>
      </c>
      <c r="E27" s="179">
        <v>0.91195607645117915</v>
      </c>
      <c r="F27" s="180">
        <v>1.4147759627859484</v>
      </c>
      <c r="G27" s="214">
        <v>0.89452386772192849</v>
      </c>
      <c r="H27" s="182">
        <v>0.26196224817269059</v>
      </c>
      <c r="I27" s="183">
        <v>0.34261219911607754</v>
      </c>
      <c r="J27" s="215">
        <v>0.26494911978873603</v>
      </c>
    </row>
    <row r="28" spans="1:10" x14ac:dyDescent="0.25">
      <c r="A28" s="25"/>
      <c r="B28" s="209">
        <v>902</v>
      </c>
      <c r="C28" s="216" t="s">
        <v>6</v>
      </c>
      <c r="D28" s="217" t="s">
        <v>30</v>
      </c>
      <c r="E28" s="179">
        <v>8.5603749625851382</v>
      </c>
      <c r="F28" s="180">
        <v>7.6935245759392492</v>
      </c>
      <c r="G28" s="181">
        <f>SUM(G23:G27)</f>
        <v>7.954775047822781</v>
      </c>
      <c r="H28" s="182">
        <v>0.1166867083110712</v>
      </c>
      <c r="I28" s="183">
        <v>0.10357188346270858</v>
      </c>
      <c r="J28" s="212">
        <v>0.10806614742490693</v>
      </c>
    </row>
    <row r="29" spans="1:10" ht="15" customHeight="1" thickBot="1" x14ac:dyDescent="0.3">
      <c r="A29" s="25"/>
      <c r="B29" s="218"/>
      <c r="C29" s="224"/>
      <c r="D29" s="225" t="s">
        <v>131</v>
      </c>
      <c r="E29" s="192">
        <v>7.1645343986128882</v>
      </c>
      <c r="F29" s="193">
        <v>6.7465221039676919</v>
      </c>
      <c r="G29" s="194">
        <f>G28-G26-G25</f>
        <v>6.500811251789882</v>
      </c>
      <c r="H29" s="195">
        <v>0.10864939342876227</v>
      </c>
      <c r="I29" s="196">
        <v>9.7801503963153388E-2</v>
      </c>
      <c r="J29" s="220">
        <v>9.6570500172615051E-2</v>
      </c>
    </row>
    <row r="30" spans="1:10" x14ac:dyDescent="0.25">
      <c r="A30" s="25"/>
      <c r="B30" s="221">
        <v>903</v>
      </c>
      <c r="C30" s="222" t="s">
        <v>7</v>
      </c>
      <c r="D30" s="223" t="s">
        <v>50</v>
      </c>
      <c r="E30" s="172">
        <v>0.94101690327770171</v>
      </c>
      <c r="F30" s="173">
        <v>1.0100424923543352</v>
      </c>
      <c r="G30" s="174">
        <v>1.2128001982678562</v>
      </c>
      <c r="H30" s="175">
        <v>7.3001260104612706E-2</v>
      </c>
      <c r="I30" s="176">
        <v>8.3774860168582363E-2</v>
      </c>
      <c r="J30" s="212">
        <v>9.3878195095070713E-2</v>
      </c>
    </row>
    <row r="31" spans="1:10" x14ac:dyDescent="0.25">
      <c r="A31" s="25"/>
      <c r="B31" s="209">
        <v>903</v>
      </c>
      <c r="C31" s="216" t="s">
        <v>7</v>
      </c>
      <c r="D31" s="211" t="s">
        <v>51</v>
      </c>
      <c r="E31" s="179">
        <v>3.4585090300363817</v>
      </c>
      <c r="F31" s="180">
        <v>3.9999406502969683</v>
      </c>
      <c r="G31" s="181">
        <v>4.1817131735618176</v>
      </c>
      <c r="H31" s="182">
        <v>0.12044045291329954</v>
      </c>
      <c r="I31" s="183">
        <v>0.13803865727450251</v>
      </c>
      <c r="J31" s="212">
        <v>0.14677493049691101</v>
      </c>
    </row>
    <row r="32" spans="1:10" x14ac:dyDescent="0.25">
      <c r="A32" s="25"/>
      <c r="B32" s="209">
        <v>903</v>
      </c>
      <c r="C32" s="216" t="s">
        <v>7</v>
      </c>
      <c r="D32" s="211" t="s">
        <v>52</v>
      </c>
      <c r="E32" s="179">
        <v>0.35663431549354507</v>
      </c>
      <c r="F32" s="180">
        <v>0.2485480049065181</v>
      </c>
      <c r="G32" s="181">
        <v>8.9902953857142753E-2</v>
      </c>
      <c r="H32" s="182">
        <v>7.6405702987707949E-2</v>
      </c>
      <c r="I32" s="183">
        <v>7.5478598254007975E-2</v>
      </c>
      <c r="J32" s="212">
        <v>3.8528571428571377E-2</v>
      </c>
    </row>
    <row r="33" spans="1:10" x14ac:dyDescent="0.25">
      <c r="A33" s="25"/>
      <c r="B33" s="209">
        <v>903</v>
      </c>
      <c r="C33" s="216" t="s">
        <v>7</v>
      </c>
      <c r="D33" s="211" t="s">
        <v>53</v>
      </c>
      <c r="E33" s="179">
        <v>1.5059548670154501</v>
      </c>
      <c r="F33" s="180">
        <v>0.94136927264597503</v>
      </c>
      <c r="G33" s="181">
        <v>1.5127662650142879</v>
      </c>
      <c r="H33" s="182">
        <v>0.8571415618062268</v>
      </c>
      <c r="I33" s="183">
        <v>0.66946099494081401</v>
      </c>
      <c r="J33" s="212">
        <v>0.75991674537312903</v>
      </c>
    </row>
    <row r="34" spans="1:10" x14ac:dyDescent="0.25">
      <c r="A34" s="25"/>
      <c r="B34" s="209">
        <v>903</v>
      </c>
      <c r="C34" s="216" t="s">
        <v>7</v>
      </c>
      <c r="D34" s="211" t="s">
        <v>54</v>
      </c>
      <c r="E34" s="179">
        <v>1.1440625780812455</v>
      </c>
      <c r="F34" s="180">
        <v>1.4988933937010571</v>
      </c>
      <c r="G34" s="214">
        <v>2.1435658464550547</v>
      </c>
      <c r="H34" s="182">
        <v>0.58184113050086739</v>
      </c>
      <c r="I34" s="183">
        <v>0.75624915802698123</v>
      </c>
      <c r="J34" s="215">
        <v>0.9608223537093975</v>
      </c>
    </row>
    <row r="35" spans="1:10" x14ac:dyDescent="0.25">
      <c r="A35" s="25"/>
      <c r="B35" s="209">
        <v>903</v>
      </c>
      <c r="C35" s="216" t="s">
        <v>7</v>
      </c>
      <c r="D35" s="217" t="s">
        <v>30</v>
      </c>
      <c r="E35" s="179">
        <v>7.4061776939043238</v>
      </c>
      <c r="F35" s="180">
        <v>7.698793813904854</v>
      </c>
      <c r="G35" s="181">
        <f>SUM(G30:G34)</f>
        <v>9.1407484371561587</v>
      </c>
      <c r="H35" s="182">
        <v>0.14813303439228759</v>
      </c>
      <c r="I35" s="183">
        <v>0.1613504975803034</v>
      </c>
      <c r="J35" s="212">
        <v>0.19057280655225228</v>
      </c>
    </row>
    <row r="36" spans="1:10" ht="15.75" thickBot="1" x14ac:dyDescent="0.3">
      <c r="A36" s="25"/>
      <c r="B36" s="218"/>
      <c r="C36" s="224"/>
      <c r="D36" s="225" t="s">
        <v>131</v>
      </c>
      <c r="E36" s="192">
        <v>5.5435885113953294</v>
      </c>
      <c r="F36" s="193">
        <v>6.7574245412588789</v>
      </c>
      <c r="G36" s="194">
        <f>G35-G33-G32</f>
        <v>7.5380792182847278</v>
      </c>
      <c r="H36" s="195">
        <v>0.12722761850719369</v>
      </c>
      <c r="I36" s="196">
        <v>0.15131432634561323</v>
      </c>
      <c r="J36" s="220">
        <v>0.17273131484739812</v>
      </c>
    </row>
    <row r="37" spans="1:10" x14ac:dyDescent="0.25">
      <c r="A37" s="25"/>
      <c r="B37" s="221">
        <v>904</v>
      </c>
      <c r="C37" s="222" t="s">
        <v>8</v>
      </c>
      <c r="D37" s="223" t="s">
        <v>50</v>
      </c>
      <c r="E37" s="172">
        <v>1.4159225025336057</v>
      </c>
      <c r="F37" s="173">
        <v>0.93858303918912656</v>
      </c>
      <c r="G37" s="174">
        <v>1.4559975849375295</v>
      </c>
      <c r="H37" s="175">
        <v>5.9779458406190998E-2</v>
      </c>
      <c r="I37" s="176">
        <v>3.841934408362218E-2</v>
      </c>
      <c r="J37" s="212">
        <v>5.8931356793025108E-2</v>
      </c>
    </row>
    <row r="38" spans="1:10" x14ac:dyDescent="0.25">
      <c r="A38" s="25"/>
      <c r="B38" s="209">
        <v>904</v>
      </c>
      <c r="C38" s="216" t="s">
        <v>8</v>
      </c>
      <c r="D38" s="211" t="s">
        <v>51</v>
      </c>
      <c r="E38" s="179">
        <v>5.7718594715422915</v>
      </c>
      <c r="F38" s="180">
        <v>4.0642640204180314</v>
      </c>
      <c r="G38" s="181">
        <v>5.0175188694275175</v>
      </c>
      <c r="H38" s="182">
        <v>0.12545701463597109</v>
      </c>
      <c r="I38" s="183">
        <v>8.7449339490925385E-2</v>
      </c>
      <c r="J38" s="212">
        <v>0.11053410560626693</v>
      </c>
    </row>
    <row r="39" spans="1:10" x14ac:dyDescent="0.25">
      <c r="A39" s="25"/>
      <c r="B39" s="209">
        <v>904</v>
      </c>
      <c r="C39" s="216" t="s">
        <v>8</v>
      </c>
      <c r="D39" s="211" t="s">
        <v>52</v>
      </c>
      <c r="E39" s="179">
        <v>7.3224242717723154E-2</v>
      </c>
      <c r="F39" s="180">
        <v>8.8036283569426679E-2</v>
      </c>
      <c r="G39" s="181">
        <v>0.23457269357667973</v>
      </c>
      <c r="H39" s="182">
        <v>4.0803679316666099E-2</v>
      </c>
      <c r="I39" s="183">
        <v>3.6039972968644501E-2</v>
      </c>
      <c r="J39" s="212">
        <v>6.0550358304877816E-2</v>
      </c>
    </row>
    <row r="40" spans="1:10" x14ac:dyDescent="0.25">
      <c r="A40" s="25"/>
      <c r="B40" s="209">
        <v>904</v>
      </c>
      <c r="C40" s="216" t="s">
        <v>8</v>
      </c>
      <c r="D40" s="211" t="s">
        <v>53</v>
      </c>
      <c r="E40" s="179">
        <v>0.91064303057379326</v>
      </c>
      <c r="F40" s="180">
        <v>0.86197736958844096</v>
      </c>
      <c r="G40" s="181">
        <v>1.010147905369897</v>
      </c>
      <c r="H40" s="182">
        <v>0.36295926988042493</v>
      </c>
      <c r="I40" s="183">
        <v>0.36224842387895079</v>
      </c>
      <c r="J40" s="212">
        <v>0.39758801954189488</v>
      </c>
    </row>
    <row r="41" spans="1:10" x14ac:dyDescent="0.25">
      <c r="A41" s="25"/>
      <c r="B41" s="209">
        <v>904</v>
      </c>
      <c r="C41" s="216" t="s">
        <v>8</v>
      </c>
      <c r="D41" s="211" t="s">
        <v>54</v>
      </c>
      <c r="E41" s="179">
        <v>4.3971644121867977</v>
      </c>
      <c r="F41" s="180">
        <v>4.3155833354086521</v>
      </c>
      <c r="G41" s="214">
        <v>6.1902526212637881</v>
      </c>
      <c r="H41" s="182">
        <v>0.66530761756860834</v>
      </c>
      <c r="I41" s="183">
        <v>0.69025478161285891</v>
      </c>
      <c r="J41" s="215">
        <v>0.6734069105986864</v>
      </c>
    </row>
    <row r="42" spans="1:10" x14ac:dyDescent="0.25">
      <c r="A42" s="25"/>
      <c r="B42" s="209">
        <v>904</v>
      </c>
      <c r="C42" s="216" t="s">
        <v>8</v>
      </c>
      <c r="D42" s="217" t="s">
        <v>30</v>
      </c>
      <c r="E42" s="179">
        <v>12.568813659554213</v>
      </c>
      <c r="F42" s="180">
        <v>10.268444048173677</v>
      </c>
      <c r="G42" s="181">
        <f>SUM(G37:G41)</f>
        <v>13.908489674575412</v>
      </c>
      <c r="H42" s="182">
        <v>0.15593065281255866</v>
      </c>
      <c r="I42" s="183">
        <v>0.1252554469756616</v>
      </c>
      <c r="J42" s="212">
        <v>0.16227910901049525</v>
      </c>
    </row>
    <row r="43" spans="1:10" ht="15.75" thickBot="1" x14ac:dyDescent="0.3">
      <c r="A43" s="25"/>
      <c r="B43" s="218"/>
      <c r="C43" s="224"/>
      <c r="D43" s="225" t="s">
        <v>131</v>
      </c>
      <c r="E43" s="192">
        <v>11.584946386262697</v>
      </c>
      <c r="F43" s="193">
        <v>9.406466678585236</v>
      </c>
      <c r="G43" s="194">
        <f>G42-G40-G39</f>
        <v>12.663769075628835</v>
      </c>
      <c r="H43" s="195">
        <v>0.15183085644876793</v>
      </c>
      <c r="I43" s="196">
        <v>0.12077113688909333</v>
      </c>
      <c r="J43" s="220">
        <v>0.15970952458976054</v>
      </c>
    </row>
    <row r="44" spans="1:10" x14ac:dyDescent="0.25">
      <c r="A44" s="25"/>
      <c r="B44" s="221">
        <v>905</v>
      </c>
      <c r="C44" s="222" t="s">
        <v>9</v>
      </c>
      <c r="D44" s="223" t="s">
        <v>50</v>
      </c>
      <c r="E44" s="172">
        <v>1.3032862494854962</v>
      </c>
      <c r="F44" s="173">
        <v>1.8766588072598549</v>
      </c>
      <c r="G44" s="174">
        <v>1.0523062107293897</v>
      </c>
      <c r="H44" s="175">
        <v>9.1936495885669392E-2</v>
      </c>
      <c r="I44" s="176">
        <v>0.12656029312160055</v>
      </c>
      <c r="J44" s="212">
        <v>7.8420759262387896E-2</v>
      </c>
    </row>
    <row r="45" spans="1:10" x14ac:dyDescent="0.25">
      <c r="A45" s="25"/>
      <c r="B45" s="209">
        <v>905</v>
      </c>
      <c r="C45" s="216" t="s">
        <v>9</v>
      </c>
      <c r="D45" s="211" t="s">
        <v>51</v>
      </c>
      <c r="E45" s="179">
        <v>3.4474355408445025</v>
      </c>
      <c r="F45" s="180">
        <v>3.3173072515331845</v>
      </c>
      <c r="G45" s="181">
        <v>3.6824441590383854</v>
      </c>
      <c r="H45" s="182">
        <v>0.12296003932100187</v>
      </c>
      <c r="I45" s="183">
        <v>0.12240304143692304</v>
      </c>
      <c r="J45" s="212">
        <v>0.12336331034218588</v>
      </c>
    </row>
    <row r="46" spans="1:10" x14ac:dyDescent="0.25">
      <c r="A46" s="25"/>
      <c r="B46" s="209">
        <v>905</v>
      </c>
      <c r="C46" s="216" t="s">
        <v>9</v>
      </c>
      <c r="D46" s="211" t="s">
        <v>52</v>
      </c>
      <c r="E46" s="179">
        <v>0.3577759454156566</v>
      </c>
      <c r="F46" s="180">
        <v>0.11691604106682223</v>
      </c>
      <c r="G46" s="181">
        <v>0.31706331603294036</v>
      </c>
      <c r="H46" s="182">
        <v>8.4055404509332146E-2</v>
      </c>
      <c r="I46" s="183">
        <v>2.3343337792415E-2</v>
      </c>
      <c r="J46" s="212">
        <v>7.0119448186754807E-2</v>
      </c>
    </row>
    <row r="47" spans="1:10" x14ac:dyDescent="0.25">
      <c r="A47" s="25"/>
      <c r="B47" s="209">
        <v>905</v>
      </c>
      <c r="C47" s="216" t="s">
        <v>9</v>
      </c>
      <c r="D47" s="211" t="s">
        <v>53</v>
      </c>
      <c r="E47" s="179">
        <v>7.9232541603616161E-2</v>
      </c>
      <c r="F47" s="180">
        <v>0.40582738245223982</v>
      </c>
      <c r="G47" s="181">
        <v>0.67852035499999996</v>
      </c>
      <c r="H47" s="182">
        <v>3.9615082349337603E-2</v>
      </c>
      <c r="I47" s="183">
        <v>0.20290760399799998</v>
      </c>
      <c r="J47" s="212">
        <v>0.33925</v>
      </c>
    </row>
    <row r="48" spans="1:10" x14ac:dyDescent="0.25">
      <c r="A48" s="25"/>
      <c r="B48" s="209">
        <v>905</v>
      </c>
      <c r="C48" s="216" t="s">
        <v>9</v>
      </c>
      <c r="D48" s="211" t="s">
        <v>54</v>
      </c>
      <c r="E48" s="179">
        <v>2.6279730237171699</v>
      </c>
      <c r="F48" s="180">
        <v>2.0220722010092742</v>
      </c>
      <c r="G48" s="214">
        <v>3.0179617251541786</v>
      </c>
      <c r="H48" s="182">
        <v>0.67354736632514889</v>
      </c>
      <c r="I48" s="183">
        <v>0.66146721438338019</v>
      </c>
      <c r="J48" s="215">
        <v>0.7544885450671821</v>
      </c>
    </row>
    <row r="49" spans="1:10" x14ac:dyDescent="0.25">
      <c r="A49" s="25"/>
      <c r="B49" s="209">
        <v>905</v>
      </c>
      <c r="C49" s="216" t="s">
        <v>9</v>
      </c>
      <c r="D49" s="217" t="s">
        <v>30</v>
      </c>
      <c r="E49" s="179">
        <v>7.8157033010664421</v>
      </c>
      <c r="F49" s="180">
        <v>7.7387816833213758</v>
      </c>
      <c r="G49" s="181">
        <f>SUM(G44:G48)</f>
        <v>8.7482957659548948</v>
      </c>
      <c r="H49" s="182">
        <v>0.14923678033991306</v>
      </c>
      <c r="I49" s="183">
        <v>0.14883634892965925</v>
      </c>
      <c r="J49" s="212">
        <v>0.1626350857524341</v>
      </c>
    </row>
    <row r="50" spans="1:10" ht="15.75" thickBot="1" x14ac:dyDescent="0.3">
      <c r="A50" s="25"/>
      <c r="B50" s="218"/>
      <c r="C50" s="224"/>
      <c r="D50" s="225" t="s">
        <v>131</v>
      </c>
      <c r="E50" s="192">
        <v>7.3786948140471686</v>
      </c>
      <c r="F50" s="193">
        <v>7.3329543008691358</v>
      </c>
      <c r="G50" s="194">
        <f>G49-G47-G46</f>
        <v>7.7527120949219546</v>
      </c>
      <c r="H50" s="195">
        <v>0.16000753803609932</v>
      </c>
      <c r="I50" s="196">
        <v>0.16040402794701525</v>
      </c>
      <c r="J50" s="220">
        <v>0.16401215962557283</v>
      </c>
    </row>
    <row r="51" spans="1:10" x14ac:dyDescent="0.25">
      <c r="A51" s="25"/>
      <c r="B51" s="221">
        <v>906</v>
      </c>
      <c r="C51" s="222" t="s">
        <v>10</v>
      </c>
      <c r="D51" s="223" t="s">
        <v>50</v>
      </c>
      <c r="E51" s="172">
        <v>1.0056683050982407</v>
      </c>
      <c r="F51" s="173">
        <v>0.8932017395828088</v>
      </c>
      <c r="G51" s="174">
        <v>0.89707669093836662</v>
      </c>
      <c r="H51" s="175">
        <v>0.12610893400273879</v>
      </c>
      <c r="I51" s="176">
        <v>0.11135637581117935</v>
      </c>
      <c r="J51" s="212">
        <v>0.10153577454175476</v>
      </c>
    </row>
    <row r="52" spans="1:10" x14ac:dyDescent="0.25">
      <c r="A52" s="25"/>
      <c r="B52" s="209">
        <v>906</v>
      </c>
      <c r="C52" s="216" t="s">
        <v>10</v>
      </c>
      <c r="D52" s="211" t="s">
        <v>51</v>
      </c>
      <c r="E52" s="179">
        <v>1.3420121655590342</v>
      </c>
      <c r="F52" s="180">
        <v>1.158811163160105</v>
      </c>
      <c r="G52" s="181">
        <v>1.1184369460361838</v>
      </c>
      <c r="H52" s="182">
        <v>7.0789408985480626E-2</v>
      </c>
      <c r="I52" s="183">
        <v>5.8854719082148725E-2</v>
      </c>
      <c r="J52" s="212">
        <v>5.5981131319876941E-2</v>
      </c>
    </row>
    <row r="53" spans="1:10" x14ac:dyDescent="0.25">
      <c r="A53" s="25"/>
      <c r="B53" s="209">
        <v>906</v>
      </c>
      <c r="C53" s="216" t="s">
        <v>10</v>
      </c>
      <c r="D53" s="211" t="s">
        <v>52</v>
      </c>
      <c r="E53" s="179">
        <v>3.5109131415921813E-2</v>
      </c>
      <c r="F53" s="180">
        <v>0.23960510470421312</v>
      </c>
      <c r="G53" s="181">
        <v>3.2589140480944148E-2</v>
      </c>
      <c r="H53" s="182">
        <v>1.7828772224777991E-2</v>
      </c>
      <c r="I53" s="183">
        <v>9.0747822138138687E-2</v>
      </c>
      <c r="J53" s="212">
        <v>9.8293587014119024E-3</v>
      </c>
    </row>
    <row r="54" spans="1:10" x14ac:dyDescent="0.25">
      <c r="A54" s="25"/>
      <c r="B54" s="209">
        <v>906</v>
      </c>
      <c r="C54" s="216" t="s">
        <v>10</v>
      </c>
      <c r="D54" s="211" t="s">
        <v>53</v>
      </c>
      <c r="E54" s="179">
        <v>1.3978176839020287</v>
      </c>
      <c r="F54" s="180">
        <v>2.1991888013901053</v>
      </c>
      <c r="G54" s="181">
        <v>1.2051245064135652</v>
      </c>
      <c r="H54" s="182">
        <v>0.72430665480163359</v>
      </c>
      <c r="I54" s="183">
        <v>0.74637325687768719</v>
      </c>
      <c r="J54" s="212">
        <v>0.71159664988548621</v>
      </c>
    </row>
    <row r="55" spans="1:10" x14ac:dyDescent="0.25">
      <c r="A55" s="25"/>
      <c r="B55" s="209">
        <v>906</v>
      </c>
      <c r="C55" s="216" t="s">
        <v>10</v>
      </c>
      <c r="D55" s="211" t="s">
        <v>54</v>
      </c>
      <c r="E55" s="179">
        <v>1.9681800000000005</v>
      </c>
      <c r="F55" s="180">
        <v>2.3208291531219731</v>
      </c>
      <c r="G55" s="214">
        <v>2.7225222687910033</v>
      </c>
      <c r="H55" s="182">
        <v>1.0000000000000002</v>
      </c>
      <c r="I55" s="183">
        <v>0.99533353338192698</v>
      </c>
      <c r="J55" s="215">
        <v>0.95710121769383683</v>
      </c>
    </row>
    <row r="56" spans="1:10" x14ac:dyDescent="0.25">
      <c r="A56" s="25"/>
      <c r="B56" s="209">
        <v>906</v>
      </c>
      <c r="C56" s="216" t="s">
        <v>10</v>
      </c>
      <c r="D56" s="217" t="s">
        <v>30</v>
      </c>
      <c r="E56" s="179">
        <v>5.7487872859752258</v>
      </c>
      <c r="F56" s="180">
        <v>6.8116359619592046</v>
      </c>
      <c r="G56" s="181">
        <f>SUM(G51:G55)</f>
        <v>5.975749552660063</v>
      </c>
      <c r="H56" s="182">
        <v>0.17526950813498984</v>
      </c>
      <c r="I56" s="183">
        <v>0.19118229672840206</v>
      </c>
      <c r="J56" s="212">
        <v>0.16297132835271966</v>
      </c>
    </row>
    <row r="57" spans="1:10" ht="15.75" thickBot="1" x14ac:dyDescent="0.3">
      <c r="A57" s="25"/>
      <c r="B57" s="218"/>
      <c r="C57" s="224"/>
      <c r="D57" s="225" t="s">
        <v>131</v>
      </c>
      <c r="E57" s="192">
        <v>4.3158604706572756</v>
      </c>
      <c r="F57" s="193">
        <v>4.6124471605690989</v>
      </c>
      <c r="G57" s="194">
        <f>G56-G54-G53</f>
        <v>4.7380359057655541</v>
      </c>
      <c r="H57" s="195">
        <v>0.14933468384753654</v>
      </c>
      <c r="I57" s="196">
        <v>0.14555679752377695</v>
      </c>
      <c r="J57" s="220">
        <v>0.14966101959399639</v>
      </c>
    </row>
    <row r="58" spans="1:10" x14ac:dyDescent="0.25">
      <c r="A58" s="25"/>
      <c r="B58" s="221">
        <v>907</v>
      </c>
      <c r="C58" s="222" t="s">
        <v>11</v>
      </c>
      <c r="D58" s="223" t="s">
        <v>50</v>
      </c>
      <c r="E58" s="172">
        <v>0.51631782468850096</v>
      </c>
      <c r="F58" s="173">
        <v>0.40589892074339934</v>
      </c>
      <c r="G58" s="174">
        <v>0.38405065245024078</v>
      </c>
      <c r="H58" s="175">
        <v>4.2757823731594889E-2</v>
      </c>
      <c r="I58" s="176">
        <v>3.1436861288906943E-2</v>
      </c>
      <c r="J58" s="212">
        <v>3.2550279094563955E-2</v>
      </c>
    </row>
    <row r="59" spans="1:10" x14ac:dyDescent="0.25">
      <c r="A59" s="25"/>
      <c r="B59" s="209">
        <v>907</v>
      </c>
      <c r="C59" s="216" t="s">
        <v>11</v>
      </c>
      <c r="D59" s="211" t="s">
        <v>51</v>
      </c>
      <c r="E59" s="179">
        <v>1.5917143081967893</v>
      </c>
      <c r="F59" s="180">
        <v>1.6537547048812433</v>
      </c>
      <c r="G59" s="181">
        <v>1.8209329657320035</v>
      </c>
      <c r="H59" s="182">
        <v>7.2232287918968657E-2</v>
      </c>
      <c r="I59" s="183">
        <v>7.546577388219676E-2</v>
      </c>
      <c r="J59" s="212">
        <v>8.2023157675934141E-2</v>
      </c>
    </row>
    <row r="60" spans="1:10" x14ac:dyDescent="0.25">
      <c r="A60" s="25"/>
      <c r="B60" s="209">
        <v>907</v>
      </c>
      <c r="C60" s="216" t="s">
        <v>11</v>
      </c>
      <c r="D60" s="211" t="s">
        <v>52</v>
      </c>
      <c r="E60" s="179">
        <v>0.2049167909569195</v>
      </c>
      <c r="F60" s="180">
        <v>0.13646964452035415</v>
      </c>
      <c r="G60" s="181">
        <v>6.9980053534260733E-2</v>
      </c>
      <c r="H60" s="182">
        <v>6.6989039071095893E-2</v>
      </c>
      <c r="I60" s="183">
        <v>3.5766703232916391E-2</v>
      </c>
      <c r="J60" s="212">
        <v>2.1409401263594478E-2</v>
      </c>
    </row>
    <row r="61" spans="1:10" x14ac:dyDescent="0.25">
      <c r="A61" s="25"/>
      <c r="B61" s="209">
        <v>907</v>
      </c>
      <c r="C61" s="216" t="s">
        <v>11</v>
      </c>
      <c r="D61" s="211" t="s">
        <v>53</v>
      </c>
      <c r="E61" s="179">
        <v>0</v>
      </c>
      <c r="F61" s="180">
        <v>0</v>
      </c>
      <c r="G61" s="181">
        <v>0</v>
      </c>
      <c r="H61" s="228" t="s">
        <v>148</v>
      </c>
      <c r="I61" s="226" t="s">
        <v>148</v>
      </c>
      <c r="J61" s="227" t="s">
        <v>148</v>
      </c>
    </row>
    <row r="62" spans="1:10" x14ac:dyDescent="0.25">
      <c r="A62" s="25"/>
      <c r="B62" s="209">
        <v>907</v>
      </c>
      <c r="C62" s="216" t="s">
        <v>11</v>
      </c>
      <c r="D62" s="211" t="s">
        <v>54</v>
      </c>
      <c r="E62" s="179">
        <v>2.0000599999999995</v>
      </c>
      <c r="F62" s="180">
        <v>2.4064573976261445</v>
      </c>
      <c r="G62" s="214">
        <v>3.2380300000000002</v>
      </c>
      <c r="H62" s="182">
        <v>0.99999999999999978</v>
      </c>
      <c r="I62" s="183">
        <v>0.9995627837999197</v>
      </c>
      <c r="J62" s="215">
        <v>1</v>
      </c>
    </row>
    <row r="63" spans="1:10" x14ac:dyDescent="0.25">
      <c r="A63" s="25"/>
      <c r="B63" s="209">
        <v>907</v>
      </c>
      <c r="C63" s="216" t="s">
        <v>11</v>
      </c>
      <c r="D63" s="217" t="s">
        <v>30</v>
      </c>
      <c r="E63" s="179">
        <v>4.3130089238422089</v>
      </c>
      <c r="F63" s="180">
        <v>4.6025806677711412</v>
      </c>
      <c r="G63" s="181">
        <f>SUM(G58:G62)</f>
        <v>5.5129936717165053</v>
      </c>
      <c r="H63" s="182">
        <v>0.11010868452286147</v>
      </c>
      <c r="I63" s="183">
        <v>0.11212518305186953</v>
      </c>
      <c r="J63" s="212">
        <v>0.13610444754977163</v>
      </c>
    </row>
    <row r="64" spans="1:10" ht="15.75" thickBot="1" x14ac:dyDescent="0.3">
      <c r="A64" s="25"/>
      <c r="B64" s="218"/>
      <c r="C64" s="224"/>
      <c r="D64" s="225" t="s">
        <v>131</v>
      </c>
      <c r="E64" s="192">
        <v>4.1080921328852895</v>
      </c>
      <c r="F64" s="193">
        <v>4.6025806677711412</v>
      </c>
      <c r="G64" s="194">
        <f>G63-G61-G60</f>
        <v>5.4430136181822446</v>
      </c>
      <c r="H64" s="195">
        <v>0.11376129474744451</v>
      </c>
      <c r="I64" s="196">
        <v>0.11995021151243059</v>
      </c>
      <c r="J64" s="220">
        <v>0.1461723803421667</v>
      </c>
    </row>
    <row r="65" spans="1:10" x14ac:dyDescent="0.25">
      <c r="A65" s="25"/>
      <c r="B65" s="221">
        <v>908</v>
      </c>
      <c r="C65" s="222" t="s">
        <v>12</v>
      </c>
      <c r="D65" s="223" t="s">
        <v>50</v>
      </c>
      <c r="E65" s="172">
        <v>0.98656211385474857</v>
      </c>
      <c r="F65" s="173">
        <v>0.97862143921538047</v>
      </c>
      <c r="G65" s="174">
        <v>0.81682738136366184</v>
      </c>
      <c r="H65" s="175">
        <v>8.1169533998123183E-2</v>
      </c>
      <c r="I65" s="176">
        <v>8.1271062805175501E-2</v>
      </c>
      <c r="J65" s="212">
        <v>6.8405961818866101E-2</v>
      </c>
    </row>
    <row r="66" spans="1:10" x14ac:dyDescent="0.25">
      <c r="A66" s="25"/>
      <c r="B66" s="209">
        <v>908</v>
      </c>
      <c r="C66" s="216" t="s">
        <v>12</v>
      </c>
      <c r="D66" s="211" t="s">
        <v>51</v>
      </c>
      <c r="E66" s="179">
        <v>3.1005742197538888</v>
      </c>
      <c r="F66" s="180">
        <v>3.0034123634703507</v>
      </c>
      <c r="G66" s="181">
        <v>2.6438463050030929</v>
      </c>
      <c r="H66" s="182">
        <v>0.1573398764326131</v>
      </c>
      <c r="I66" s="183">
        <v>0.14587553194858924</v>
      </c>
      <c r="J66" s="212">
        <v>0.12381928382036977</v>
      </c>
    </row>
    <row r="67" spans="1:10" x14ac:dyDescent="0.25">
      <c r="A67" s="25"/>
      <c r="B67" s="209">
        <v>908</v>
      </c>
      <c r="C67" s="216" t="s">
        <v>12</v>
      </c>
      <c r="D67" s="211" t="s">
        <v>52</v>
      </c>
      <c r="E67" s="179">
        <v>0.67402718225326175</v>
      </c>
      <c r="F67" s="180">
        <v>0.38356095967089843</v>
      </c>
      <c r="G67" s="181">
        <v>0.58305594731605404</v>
      </c>
      <c r="H67" s="182">
        <v>0.2088226108754587</v>
      </c>
      <c r="I67" s="183">
        <v>0.1429591986876301</v>
      </c>
      <c r="J67" s="212">
        <v>0.17310044126462648</v>
      </c>
    </row>
    <row r="68" spans="1:10" x14ac:dyDescent="0.25">
      <c r="A68" s="25"/>
      <c r="B68" s="209">
        <v>908</v>
      </c>
      <c r="C68" s="216" t="s">
        <v>12</v>
      </c>
      <c r="D68" s="211" t="s">
        <v>53</v>
      </c>
      <c r="E68" s="179">
        <v>0.93728907628478331</v>
      </c>
      <c r="F68" s="180">
        <v>2.6870989761997857E-4</v>
      </c>
      <c r="G68" s="181">
        <v>0.45741638130538587</v>
      </c>
      <c r="H68" s="182">
        <v>0.24170452966859901</v>
      </c>
      <c r="I68" s="183">
        <v>1.6055130200097904E-4</v>
      </c>
      <c r="J68" s="212">
        <v>0.20186962412524204</v>
      </c>
    </row>
    <row r="69" spans="1:10" x14ac:dyDescent="0.25">
      <c r="A69" s="25"/>
      <c r="B69" s="209">
        <v>908</v>
      </c>
      <c r="C69" s="216" t="s">
        <v>12</v>
      </c>
      <c r="D69" s="211" t="s">
        <v>54</v>
      </c>
      <c r="E69" s="179">
        <v>1.9531590675743926</v>
      </c>
      <c r="F69" s="180">
        <v>2.4559909261311907</v>
      </c>
      <c r="G69" s="214">
        <v>3.0445662659250234</v>
      </c>
      <c r="H69" s="182">
        <v>0.48720816476781353</v>
      </c>
      <c r="I69" s="183">
        <v>0.56674272326681097</v>
      </c>
      <c r="J69" s="215">
        <v>0.64851826353935293</v>
      </c>
    </row>
    <row r="70" spans="1:10" x14ac:dyDescent="0.25">
      <c r="A70" s="25"/>
      <c r="B70" s="209">
        <v>908</v>
      </c>
      <c r="C70" s="216" t="s">
        <v>12</v>
      </c>
      <c r="D70" s="217" t="s">
        <v>30</v>
      </c>
      <c r="E70" s="179">
        <v>7.6516116597210759</v>
      </c>
      <c r="F70" s="180">
        <v>6.8218543983854403</v>
      </c>
      <c r="G70" s="181">
        <f>SUM(G65:G69)</f>
        <v>7.545712280913218</v>
      </c>
      <c r="H70" s="182">
        <v>0.17804789060531154</v>
      </c>
      <c r="I70" s="183">
        <v>0.16509604425078483</v>
      </c>
      <c r="J70" s="212">
        <v>0.17297871911350685</v>
      </c>
    </row>
    <row r="71" spans="1:10" ht="15.75" thickBot="1" x14ac:dyDescent="0.3">
      <c r="A71" s="25"/>
      <c r="B71" s="218"/>
      <c r="C71" s="224"/>
      <c r="D71" s="225" t="s">
        <v>131</v>
      </c>
      <c r="E71" s="192">
        <v>6.0402954011830303</v>
      </c>
      <c r="F71" s="193">
        <v>6.8215856884878203</v>
      </c>
      <c r="G71" s="194">
        <f>G70-G68-G67</f>
        <v>6.5052399522917783</v>
      </c>
      <c r="H71" s="195">
        <v>0.16839670207237778</v>
      </c>
      <c r="I71" s="196">
        <v>0.17417088508166148</v>
      </c>
      <c r="J71" s="220">
        <v>0.17124464738175876</v>
      </c>
    </row>
    <row r="72" spans="1:10" x14ac:dyDescent="0.25">
      <c r="A72" s="25"/>
      <c r="B72" s="221">
        <v>909</v>
      </c>
      <c r="C72" s="222" t="s">
        <v>13</v>
      </c>
      <c r="D72" s="223" t="s">
        <v>50</v>
      </c>
      <c r="E72" s="172">
        <v>1.5206081348984493</v>
      </c>
      <c r="F72" s="173">
        <v>1.1111633777505687</v>
      </c>
      <c r="G72" s="174">
        <v>0.78639870463628903</v>
      </c>
      <c r="H72" s="175">
        <v>7.6101790224152713E-2</v>
      </c>
      <c r="I72" s="176">
        <v>5.2673129881115062E-2</v>
      </c>
      <c r="J72" s="212">
        <v>3.5418786158559187E-2</v>
      </c>
    </row>
    <row r="73" spans="1:10" x14ac:dyDescent="0.25">
      <c r="A73" s="25"/>
      <c r="B73" s="209">
        <v>909</v>
      </c>
      <c r="C73" s="216" t="s">
        <v>13</v>
      </c>
      <c r="D73" s="211" t="s">
        <v>51</v>
      </c>
      <c r="E73" s="179">
        <v>3.6545908801445393</v>
      </c>
      <c r="F73" s="180">
        <v>5.2294673469179633</v>
      </c>
      <c r="G73" s="181">
        <v>3.9605236470792979</v>
      </c>
      <c r="H73" s="182">
        <v>9.4731211379607758E-2</v>
      </c>
      <c r="I73" s="183">
        <v>0.1320818714931713</v>
      </c>
      <c r="J73" s="212">
        <v>0.10152143195706155</v>
      </c>
    </row>
    <row r="74" spans="1:10" x14ac:dyDescent="0.25">
      <c r="A74" s="25"/>
      <c r="B74" s="209">
        <v>909</v>
      </c>
      <c r="C74" s="216" t="s">
        <v>13</v>
      </c>
      <c r="D74" s="211" t="s">
        <v>52</v>
      </c>
      <c r="E74" s="179">
        <v>0.49731462933215165</v>
      </c>
      <c r="F74" s="180">
        <v>5.5440678920108351E-2</v>
      </c>
      <c r="G74" s="181">
        <v>3.9501867272727371E-2</v>
      </c>
      <c r="H74" s="182">
        <v>0.13594442907538409</v>
      </c>
      <c r="I74" s="183">
        <v>1.5288624101379201E-2</v>
      </c>
      <c r="J74" s="212">
        <v>1.07727272727273E-2</v>
      </c>
    </row>
    <row r="75" spans="1:10" x14ac:dyDescent="0.25">
      <c r="A75" s="25"/>
      <c r="B75" s="209">
        <v>909</v>
      </c>
      <c r="C75" s="216" t="s">
        <v>13</v>
      </c>
      <c r="D75" s="211" t="s">
        <v>53</v>
      </c>
      <c r="E75" s="179">
        <v>0.91925999999999897</v>
      </c>
      <c r="F75" s="180">
        <v>0.92238731732522239</v>
      </c>
      <c r="G75" s="181">
        <v>0.95997785568186544</v>
      </c>
      <c r="H75" s="182">
        <v>0.33333333333333298</v>
      </c>
      <c r="I75" s="183">
        <v>0.30756393520702574</v>
      </c>
      <c r="J75" s="212">
        <v>0.31195154750444881</v>
      </c>
    </row>
    <row r="76" spans="1:10" x14ac:dyDescent="0.25">
      <c r="A76" s="25"/>
      <c r="B76" s="209">
        <v>909</v>
      </c>
      <c r="C76" s="216" t="s">
        <v>13</v>
      </c>
      <c r="D76" s="211" t="s">
        <v>54</v>
      </c>
      <c r="E76" s="179">
        <v>3.0429911008934734</v>
      </c>
      <c r="F76" s="180">
        <v>2.4741731448751954</v>
      </c>
      <c r="G76" s="214">
        <v>2.5042712904236755</v>
      </c>
      <c r="H76" s="182">
        <v>0.76449571546845241</v>
      </c>
      <c r="I76" s="183">
        <v>0.85201440295160491</v>
      </c>
      <c r="J76" s="215">
        <v>0.77985528476073607</v>
      </c>
    </row>
    <row r="77" spans="1:10" x14ac:dyDescent="0.25">
      <c r="A77" s="25"/>
      <c r="B77" s="209">
        <v>909</v>
      </c>
      <c r="C77" s="216" t="s">
        <v>13</v>
      </c>
      <c r="D77" s="217" t="s">
        <v>30</v>
      </c>
      <c r="E77" s="179">
        <v>9.6347647452686118</v>
      </c>
      <c r="F77" s="180">
        <v>9.7926318657890583</v>
      </c>
      <c r="G77" s="181">
        <f>SUM(G72:G76)</f>
        <v>8.2506733650938546</v>
      </c>
      <c r="H77" s="182">
        <v>0.13972304642933442</v>
      </c>
      <c r="I77" s="183">
        <v>0.13946189107619777</v>
      </c>
      <c r="J77" s="212">
        <v>0.11592918815294569</v>
      </c>
    </row>
    <row r="78" spans="1:10" ht="15.75" thickBot="1" x14ac:dyDescent="0.3">
      <c r="A78" s="25"/>
      <c r="B78" s="218"/>
      <c r="C78" s="224"/>
      <c r="D78" s="225" t="s">
        <v>131</v>
      </c>
      <c r="E78" s="192">
        <v>8.2181901159364621</v>
      </c>
      <c r="F78" s="193">
        <v>8.8702445484638357</v>
      </c>
      <c r="G78" s="194">
        <f>G77-G75-G74</f>
        <v>7.2511936421392624</v>
      </c>
      <c r="H78" s="195">
        <v>0.1314066052267289</v>
      </c>
      <c r="I78" s="196">
        <v>0.13861502456038838</v>
      </c>
      <c r="J78" s="220">
        <v>0.11255113663584095</v>
      </c>
    </row>
    <row r="79" spans="1:10" x14ac:dyDescent="0.25">
      <c r="A79" s="25"/>
      <c r="B79" s="221">
        <v>910</v>
      </c>
      <c r="C79" s="222" t="s">
        <v>14</v>
      </c>
      <c r="D79" s="223" t="s">
        <v>50</v>
      </c>
      <c r="E79" s="172">
        <v>1.1896273226548795</v>
      </c>
      <c r="F79" s="173">
        <v>1.0182005040368296</v>
      </c>
      <c r="G79" s="174">
        <v>0.77321896695694514</v>
      </c>
      <c r="H79" s="175">
        <v>8.4734066974764086E-2</v>
      </c>
      <c r="I79" s="176">
        <v>6.783250562684609E-2</v>
      </c>
      <c r="J79" s="212">
        <v>5.2600072854412198E-2</v>
      </c>
    </row>
    <row r="80" spans="1:10" x14ac:dyDescent="0.25">
      <c r="A80" s="25"/>
      <c r="B80" s="209">
        <v>910</v>
      </c>
      <c r="C80" s="216" t="s">
        <v>14</v>
      </c>
      <c r="D80" s="211" t="s">
        <v>51</v>
      </c>
      <c r="E80" s="179">
        <v>2.4367827684479382</v>
      </c>
      <c r="F80" s="180">
        <v>2.5982021988007347</v>
      </c>
      <c r="G80" s="181">
        <v>1.9969031573768721</v>
      </c>
      <c r="H80" s="182">
        <v>9.5199954073664772E-2</v>
      </c>
      <c r="I80" s="183">
        <v>9.9193805672418464E-2</v>
      </c>
      <c r="J80" s="212">
        <v>7.5233355550673911E-2</v>
      </c>
    </row>
    <row r="81" spans="1:10" x14ac:dyDescent="0.25">
      <c r="A81" s="25"/>
      <c r="B81" s="209">
        <v>910</v>
      </c>
      <c r="C81" s="216" t="s">
        <v>14</v>
      </c>
      <c r="D81" s="211" t="s">
        <v>52</v>
      </c>
      <c r="E81" s="179">
        <v>3.2738574316706792E-2</v>
      </c>
      <c r="F81" s="180">
        <v>3.3194482893230048E-3</v>
      </c>
      <c r="G81" s="181">
        <v>3.8501760000000003E-2</v>
      </c>
      <c r="H81" s="182">
        <v>2.8857271323672797E-2</v>
      </c>
      <c r="I81" s="183">
        <v>2.52281803759244E-3</v>
      </c>
      <c r="J81" s="212">
        <v>1.6500000000000001E-2</v>
      </c>
    </row>
    <row r="82" spans="1:10" x14ac:dyDescent="0.25">
      <c r="A82" s="25"/>
      <c r="B82" s="209">
        <v>910</v>
      </c>
      <c r="C82" s="216" t="s">
        <v>14</v>
      </c>
      <c r="D82" s="211" t="s">
        <v>53</v>
      </c>
      <c r="E82" s="179">
        <v>0</v>
      </c>
      <c r="F82" s="180">
        <v>0</v>
      </c>
      <c r="G82" s="181">
        <v>0</v>
      </c>
      <c r="H82" s="182">
        <v>0</v>
      </c>
      <c r="I82" s="183">
        <v>0</v>
      </c>
      <c r="J82" s="212">
        <v>0</v>
      </c>
    </row>
    <row r="83" spans="1:10" x14ac:dyDescent="0.25">
      <c r="A83" s="25"/>
      <c r="B83" s="209">
        <v>910</v>
      </c>
      <c r="C83" s="216" t="s">
        <v>14</v>
      </c>
      <c r="D83" s="211" t="s">
        <v>54</v>
      </c>
      <c r="E83" s="179">
        <v>2.6767696722317216</v>
      </c>
      <c r="F83" s="180">
        <v>4.1121474106571432</v>
      </c>
      <c r="G83" s="214">
        <v>4.9588752184565115</v>
      </c>
      <c r="H83" s="182">
        <v>0.844838583828872</v>
      </c>
      <c r="I83" s="183">
        <v>0.90781492248022899</v>
      </c>
      <c r="J83" s="215">
        <v>0.95393804507158309</v>
      </c>
    </row>
    <row r="84" spans="1:10" x14ac:dyDescent="0.25">
      <c r="A84" s="25"/>
      <c r="B84" s="209">
        <v>910</v>
      </c>
      <c r="C84" s="216" t="s">
        <v>14</v>
      </c>
      <c r="D84" s="217" t="s">
        <v>30</v>
      </c>
      <c r="E84" s="179">
        <v>6.335918337651246</v>
      </c>
      <c r="F84" s="180">
        <v>7.7318695617840305</v>
      </c>
      <c r="G84" s="181">
        <f>SUM(G79:G83)</f>
        <v>7.7674991027903282</v>
      </c>
      <c r="H84" s="182">
        <v>0.14160926018603542</v>
      </c>
      <c r="I84" s="183">
        <v>0.16165060263081871</v>
      </c>
      <c r="J84" s="212">
        <v>0.15605365921594308</v>
      </c>
    </row>
    <row r="85" spans="1:10" ht="15.75" thickBot="1" x14ac:dyDescent="0.3">
      <c r="A85" s="25"/>
      <c r="B85" s="218"/>
      <c r="C85" s="224"/>
      <c r="D85" s="225" t="s">
        <v>131</v>
      </c>
      <c r="E85" s="192">
        <v>6.3031797633345388</v>
      </c>
      <c r="F85" s="193">
        <v>7.7318695617840305</v>
      </c>
      <c r="G85" s="194">
        <f>G84-G82-G81</f>
        <v>7.7289973427903282</v>
      </c>
      <c r="H85" s="195">
        <v>0.14725545121270364</v>
      </c>
      <c r="I85" s="196">
        <v>0.16899130031156007</v>
      </c>
      <c r="J85" s="220">
        <v>0.16642591014355027</v>
      </c>
    </row>
    <row r="86" spans="1:10" x14ac:dyDescent="0.25">
      <c r="A86" s="25"/>
      <c r="B86" s="221">
        <v>911</v>
      </c>
      <c r="C86" s="222" t="s">
        <v>15</v>
      </c>
      <c r="D86" s="223" t="s">
        <v>50</v>
      </c>
      <c r="E86" s="172">
        <v>1.1675222869132751</v>
      </c>
      <c r="F86" s="173">
        <v>1.38612323431758</v>
      </c>
      <c r="G86" s="174">
        <v>1.2623816733052973</v>
      </c>
      <c r="H86" s="175">
        <v>7.3399484039030502E-2</v>
      </c>
      <c r="I86" s="176">
        <v>8.8412331869976546E-2</v>
      </c>
      <c r="J86" s="212">
        <v>8.3993758482853842E-2</v>
      </c>
    </row>
    <row r="87" spans="1:10" x14ac:dyDescent="0.25">
      <c r="A87" s="25"/>
      <c r="B87" s="209">
        <v>911</v>
      </c>
      <c r="C87" s="216" t="s">
        <v>15</v>
      </c>
      <c r="D87" s="211" t="s">
        <v>51</v>
      </c>
      <c r="E87" s="179">
        <v>4.0192516775545686</v>
      </c>
      <c r="F87" s="180">
        <v>3.6045740518043887</v>
      </c>
      <c r="G87" s="181">
        <v>4.3198731089094613</v>
      </c>
      <c r="H87" s="182">
        <v>0.12147429788850961</v>
      </c>
      <c r="I87" s="183">
        <v>0.10361877960324091</v>
      </c>
      <c r="J87" s="212">
        <v>0.13113934933268634</v>
      </c>
    </row>
    <row r="88" spans="1:10" x14ac:dyDescent="0.25">
      <c r="A88" s="25"/>
      <c r="B88" s="209">
        <v>911</v>
      </c>
      <c r="C88" s="216" t="s">
        <v>15</v>
      </c>
      <c r="D88" s="211" t="s">
        <v>52</v>
      </c>
      <c r="E88" s="179">
        <v>0.11870330696655471</v>
      </c>
      <c r="F88" s="180">
        <v>0.11844389059759045</v>
      </c>
      <c r="G88" s="181">
        <v>8.5436964249999997E-2</v>
      </c>
      <c r="H88" s="182">
        <v>4.4539238826686291E-2</v>
      </c>
      <c r="I88" s="183">
        <v>5.8209106839782997E-2</v>
      </c>
      <c r="J88" s="212">
        <v>6.4074999999999993E-2</v>
      </c>
    </row>
    <row r="89" spans="1:10" x14ac:dyDescent="0.25">
      <c r="A89" s="25"/>
      <c r="B89" s="209">
        <v>911</v>
      </c>
      <c r="C89" s="216" t="s">
        <v>15</v>
      </c>
      <c r="D89" s="211" t="s">
        <v>53</v>
      </c>
      <c r="E89" s="179">
        <v>0.62258999477869048</v>
      </c>
      <c r="F89" s="180">
        <v>1.0829048729847297</v>
      </c>
      <c r="G89" s="181">
        <v>1.0480253872308927</v>
      </c>
      <c r="H89" s="182">
        <v>0.43091478795045057</v>
      </c>
      <c r="I89" s="183">
        <v>0.90091170038912294</v>
      </c>
      <c r="J89" s="212">
        <v>0.73547705706187727</v>
      </c>
    </row>
    <row r="90" spans="1:10" x14ac:dyDescent="0.25">
      <c r="A90" s="25"/>
      <c r="B90" s="209">
        <v>911</v>
      </c>
      <c r="C90" s="216" t="s">
        <v>15</v>
      </c>
      <c r="D90" s="211" t="s">
        <v>54</v>
      </c>
      <c r="E90" s="179">
        <v>3.3742127352244036</v>
      </c>
      <c r="F90" s="180">
        <v>3.2163496323067009</v>
      </c>
      <c r="G90" s="214">
        <v>2.0387820775073733</v>
      </c>
      <c r="H90" s="182">
        <v>0.8753003266538355</v>
      </c>
      <c r="I90" s="183">
        <v>0.86532424132461494</v>
      </c>
      <c r="J90" s="215">
        <v>0.89336415711015682</v>
      </c>
    </row>
    <row r="91" spans="1:10" x14ac:dyDescent="0.25">
      <c r="A91" s="25"/>
      <c r="B91" s="209">
        <v>911</v>
      </c>
      <c r="C91" s="216" t="s">
        <v>15</v>
      </c>
      <c r="D91" s="217" t="s">
        <v>30</v>
      </c>
      <c r="E91" s="179">
        <v>9.3022800014374916</v>
      </c>
      <c r="F91" s="180">
        <v>9.4083956820109904</v>
      </c>
      <c r="G91" s="181">
        <f>SUM(G86:G90)</f>
        <v>8.7544992112030258</v>
      </c>
      <c r="H91" s="182">
        <v>0.1633166861622066</v>
      </c>
      <c r="I91" s="183">
        <v>0.16385635031618681</v>
      </c>
      <c r="J91" s="212">
        <v>0.16514479926737963</v>
      </c>
    </row>
    <row r="92" spans="1:10" ht="15.75" thickBot="1" x14ac:dyDescent="0.3">
      <c r="A92" s="25"/>
      <c r="B92" s="218"/>
      <c r="C92" s="224"/>
      <c r="D92" s="225" t="s">
        <v>131</v>
      </c>
      <c r="E92" s="192">
        <v>8.560986699692247</v>
      </c>
      <c r="F92" s="193">
        <v>8.3254908090262614</v>
      </c>
      <c r="G92" s="194">
        <f>G91-G89-G88</f>
        <v>7.6210368597221327</v>
      </c>
      <c r="H92" s="195">
        <v>0.1619908251041749</v>
      </c>
      <c r="I92" s="196">
        <v>0.15147253306562949</v>
      </c>
      <c r="J92" s="220">
        <v>0.1516542764811071</v>
      </c>
    </row>
    <row r="93" spans="1:10" x14ac:dyDescent="0.25">
      <c r="A93" s="25"/>
      <c r="B93" s="221">
        <v>912</v>
      </c>
      <c r="C93" s="222" t="s">
        <v>16</v>
      </c>
      <c r="D93" s="223" t="s">
        <v>50</v>
      </c>
      <c r="E93" s="172">
        <v>1.5818062456955995</v>
      </c>
      <c r="F93" s="173">
        <v>0.85595428867957135</v>
      </c>
      <c r="G93" s="174">
        <v>0.73676678030661191</v>
      </c>
      <c r="H93" s="175">
        <v>7.9475729836622683E-2</v>
      </c>
      <c r="I93" s="176">
        <v>4.1187212067707091E-2</v>
      </c>
      <c r="J93" s="212">
        <v>3.5646619069895386E-2</v>
      </c>
    </row>
    <row r="94" spans="1:10" x14ac:dyDescent="0.25">
      <c r="A94" s="25"/>
      <c r="B94" s="209">
        <v>912</v>
      </c>
      <c r="C94" s="216" t="s">
        <v>16</v>
      </c>
      <c r="D94" s="211" t="s">
        <v>51</v>
      </c>
      <c r="E94" s="179">
        <v>3.4044026212717311</v>
      </c>
      <c r="F94" s="180">
        <v>3.4836630329587055</v>
      </c>
      <c r="G94" s="181">
        <v>3.5136729816506471</v>
      </c>
      <c r="H94" s="182">
        <v>7.9802688012183029E-2</v>
      </c>
      <c r="I94" s="183">
        <v>8.015181156149187E-2</v>
      </c>
      <c r="J94" s="212">
        <v>7.7425944504860775E-2</v>
      </c>
    </row>
    <row r="95" spans="1:10" x14ac:dyDescent="0.25">
      <c r="A95" s="25"/>
      <c r="B95" s="209">
        <v>912</v>
      </c>
      <c r="C95" s="216" t="s">
        <v>16</v>
      </c>
      <c r="D95" s="211" t="s">
        <v>52</v>
      </c>
      <c r="E95" s="179">
        <v>8.7632095793464537E-2</v>
      </c>
      <c r="F95" s="180">
        <v>4.8375927151020973E-2</v>
      </c>
      <c r="G95" s="181">
        <v>0</v>
      </c>
      <c r="H95" s="182">
        <v>2.1907147662459634E-2</v>
      </c>
      <c r="I95" s="183">
        <v>1.2093498047833329E-2</v>
      </c>
      <c r="J95" s="212">
        <v>0</v>
      </c>
    </row>
    <row r="96" spans="1:10" x14ac:dyDescent="0.25">
      <c r="A96" s="25"/>
      <c r="B96" s="209">
        <v>912</v>
      </c>
      <c r="C96" s="216" t="s">
        <v>16</v>
      </c>
      <c r="D96" s="211" t="s">
        <v>53</v>
      </c>
      <c r="E96" s="179">
        <v>0.54284752930950464</v>
      </c>
      <c r="F96" s="180">
        <v>0.18563534271501847</v>
      </c>
      <c r="G96" s="181">
        <v>0</v>
      </c>
      <c r="H96" s="182">
        <v>0.44631422548035798</v>
      </c>
      <c r="I96" s="183">
        <v>0.22549632874775999</v>
      </c>
      <c r="J96" s="212">
        <v>0</v>
      </c>
    </row>
    <row r="97" spans="1:10" x14ac:dyDescent="0.25">
      <c r="A97" s="25"/>
      <c r="B97" s="209">
        <v>912</v>
      </c>
      <c r="C97" s="216" t="s">
        <v>16</v>
      </c>
      <c r="D97" s="211" t="s">
        <v>54</v>
      </c>
      <c r="E97" s="179">
        <v>4.9916569761477234</v>
      </c>
      <c r="F97" s="180">
        <v>5.0513818331550899</v>
      </c>
      <c r="G97" s="214">
        <v>4.7453420325408215</v>
      </c>
      <c r="H97" s="182">
        <v>0.99491287459244504</v>
      </c>
      <c r="I97" s="183">
        <v>0.9983106155925261</v>
      </c>
      <c r="J97" s="215">
        <v>0.96058971960510797</v>
      </c>
    </row>
    <row r="98" spans="1:10" x14ac:dyDescent="0.25">
      <c r="A98" s="25"/>
      <c r="B98" s="209">
        <v>912</v>
      </c>
      <c r="C98" s="216" t="s">
        <v>16</v>
      </c>
      <c r="D98" s="217" t="s">
        <v>30</v>
      </c>
      <c r="E98" s="179">
        <v>10.608345468218022</v>
      </c>
      <c r="F98" s="180">
        <v>9.6250104246594059</v>
      </c>
      <c r="G98" s="181">
        <f>SUM(G93:G97)</f>
        <v>8.9957817944980807</v>
      </c>
      <c r="H98" s="182">
        <v>0.14572525650777146</v>
      </c>
      <c r="I98" s="183">
        <v>0.12984194137921817</v>
      </c>
      <c r="J98" s="212">
        <v>0.11987518865206542</v>
      </c>
    </row>
    <row r="99" spans="1:10" ht="15.75" thickBot="1" x14ac:dyDescent="0.3">
      <c r="A99" s="25"/>
      <c r="B99" s="218"/>
      <c r="C99" s="224"/>
      <c r="D99" s="225" t="s">
        <v>131</v>
      </c>
      <c r="E99" s="192">
        <v>9.9778658431150546</v>
      </c>
      <c r="F99" s="193">
        <v>9.4393750819443873</v>
      </c>
      <c r="G99" s="194">
        <f>G98-G96-G95</f>
        <v>8.9957817944980807</v>
      </c>
      <c r="H99" s="195">
        <v>0.14764428646979888</v>
      </c>
      <c r="I99" s="196">
        <v>0.13550192935939898</v>
      </c>
      <c r="J99" s="220">
        <v>0.12671946389010694</v>
      </c>
    </row>
    <row r="100" spans="1:10" x14ac:dyDescent="0.25">
      <c r="A100" s="25"/>
      <c r="B100" s="221">
        <v>913</v>
      </c>
      <c r="C100" s="222" t="s">
        <v>17</v>
      </c>
      <c r="D100" s="223" t="s">
        <v>50</v>
      </c>
      <c r="E100" s="172">
        <v>0.87325917188274993</v>
      </c>
      <c r="F100" s="173">
        <v>0.73734650317871153</v>
      </c>
      <c r="G100" s="174">
        <v>0.82904830726990708</v>
      </c>
      <c r="H100" s="175">
        <v>8.4795121977727733E-2</v>
      </c>
      <c r="I100" s="176">
        <v>6.6326509786767518E-2</v>
      </c>
      <c r="J100" s="212">
        <v>7.9160688483116276E-2</v>
      </c>
    </row>
    <row r="101" spans="1:10" x14ac:dyDescent="0.25">
      <c r="A101" s="25"/>
      <c r="B101" s="209">
        <v>913</v>
      </c>
      <c r="C101" s="216" t="s">
        <v>17</v>
      </c>
      <c r="D101" s="211" t="s">
        <v>51</v>
      </c>
      <c r="E101" s="179">
        <v>3.1204866802752678</v>
      </c>
      <c r="F101" s="180">
        <v>2.4026138343905994</v>
      </c>
      <c r="G101" s="181">
        <v>2.5617414014370348</v>
      </c>
      <c r="H101" s="182">
        <v>0.14144881191444533</v>
      </c>
      <c r="I101" s="183">
        <v>0.11479732289514447</v>
      </c>
      <c r="J101" s="212">
        <v>0.12353284639040006</v>
      </c>
    </row>
    <row r="102" spans="1:10" x14ac:dyDescent="0.25">
      <c r="A102" s="25"/>
      <c r="B102" s="209">
        <v>913</v>
      </c>
      <c r="C102" s="216" t="s">
        <v>17</v>
      </c>
      <c r="D102" s="211" t="s">
        <v>52</v>
      </c>
      <c r="E102" s="179">
        <v>9.7135567501121414E-2</v>
      </c>
      <c r="F102" s="180">
        <v>0.69467834584518362</v>
      </c>
      <c r="G102" s="181">
        <v>0.71944691632576052</v>
      </c>
      <c r="H102" s="182">
        <v>0.14245676165359664</v>
      </c>
      <c r="I102" s="183">
        <v>0.34732875306</v>
      </c>
      <c r="J102" s="212">
        <v>0.41955884248369202</v>
      </c>
    </row>
    <row r="103" spans="1:10" x14ac:dyDescent="0.25">
      <c r="A103" s="25"/>
      <c r="B103" s="209">
        <v>913</v>
      </c>
      <c r="C103" s="216" t="s">
        <v>17</v>
      </c>
      <c r="D103" s="211" t="s">
        <v>53</v>
      </c>
      <c r="E103" s="179">
        <v>0.47035650911328225</v>
      </c>
      <c r="F103" s="180">
        <v>0.47168358701610807</v>
      </c>
      <c r="G103" s="181">
        <v>0.209606288</v>
      </c>
      <c r="H103" s="182">
        <v>0.47034239884131701</v>
      </c>
      <c r="I103" s="183">
        <v>0.47166943693300012</v>
      </c>
      <c r="J103" s="212">
        <v>0.20960000000000001</v>
      </c>
    </row>
    <row r="104" spans="1:10" x14ac:dyDescent="0.25">
      <c r="A104" s="25"/>
      <c r="B104" s="209">
        <v>913</v>
      </c>
      <c r="C104" s="216" t="s">
        <v>17</v>
      </c>
      <c r="D104" s="211" t="s">
        <v>54</v>
      </c>
      <c r="E104" s="179">
        <v>2.9313955612004019</v>
      </c>
      <c r="F104" s="187">
        <v>3.2092030212846883</v>
      </c>
      <c r="G104" s="214">
        <v>3.7434228054753262</v>
      </c>
      <c r="H104" s="182">
        <v>0.73192483519566598</v>
      </c>
      <c r="I104" s="183">
        <v>0.76291162796912604</v>
      </c>
      <c r="J104" s="215">
        <v>0.79582104137575094</v>
      </c>
    </row>
    <row r="105" spans="1:10" x14ac:dyDescent="0.25">
      <c r="A105" s="25"/>
      <c r="B105" s="209">
        <v>913</v>
      </c>
      <c r="C105" s="216" t="s">
        <v>17</v>
      </c>
      <c r="D105" s="217" t="s">
        <v>30</v>
      </c>
      <c r="E105" s="179">
        <v>7.4926334899728229</v>
      </c>
      <c r="F105" s="180">
        <v>7.5155252917152913</v>
      </c>
      <c r="G105" s="181">
        <f>SUM(G100:G104)</f>
        <v>8.0632657185080276</v>
      </c>
      <c r="H105" s="182">
        <v>0.19693466800502291</v>
      </c>
      <c r="I105" s="183">
        <v>0.19146513175052862</v>
      </c>
      <c r="J105" s="212">
        <v>0.20873628796913063</v>
      </c>
    </row>
    <row r="106" spans="1:10" ht="15.75" thickBot="1" x14ac:dyDescent="0.3">
      <c r="A106" s="25"/>
      <c r="B106" s="218"/>
      <c r="C106" s="224"/>
      <c r="D106" s="225" t="s">
        <v>131</v>
      </c>
      <c r="E106" s="192">
        <v>6.9251414133584195</v>
      </c>
      <c r="F106" s="193">
        <v>7.043841704699183</v>
      </c>
      <c r="G106" s="194">
        <f>G105-G103-G102</f>
        <v>7.1342125141822672</v>
      </c>
      <c r="H106" s="195">
        <v>0.19043738968217322</v>
      </c>
      <c r="I106" s="196">
        <v>0.17513667588312237</v>
      </c>
      <c r="J106" s="220">
        <v>0.19864623073969342</v>
      </c>
    </row>
    <row r="107" spans="1:10" x14ac:dyDescent="0.25">
      <c r="A107" s="25"/>
      <c r="B107" s="221">
        <v>914</v>
      </c>
      <c r="C107" s="222" t="s">
        <v>18</v>
      </c>
      <c r="D107" s="223" t="s">
        <v>50</v>
      </c>
      <c r="E107" s="172">
        <v>1.0809297257141803</v>
      </c>
      <c r="F107" s="173">
        <v>0.98394367340919209</v>
      </c>
      <c r="G107" s="174">
        <v>1.0730255390728609</v>
      </c>
      <c r="H107" s="175">
        <v>8.2500683152675905E-2</v>
      </c>
      <c r="I107" s="176">
        <v>7.4632385893458594E-2</v>
      </c>
      <c r="J107" s="212">
        <v>8.2073114395791111E-2</v>
      </c>
    </row>
    <row r="108" spans="1:10" x14ac:dyDescent="0.25">
      <c r="A108" s="25"/>
      <c r="B108" s="209">
        <v>914</v>
      </c>
      <c r="C108" s="216" t="s">
        <v>18</v>
      </c>
      <c r="D108" s="211" t="s">
        <v>51</v>
      </c>
      <c r="E108" s="179">
        <v>4.0297829943269496</v>
      </c>
      <c r="F108" s="180">
        <v>4.7667871950376544</v>
      </c>
      <c r="G108" s="181">
        <v>4.5024882720514157</v>
      </c>
      <c r="H108" s="182">
        <v>0.12844932893013</v>
      </c>
      <c r="I108" s="183">
        <v>0.15398668538917551</v>
      </c>
      <c r="J108" s="212">
        <v>0.14435919649995499</v>
      </c>
    </row>
    <row r="109" spans="1:10" x14ac:dyDescent="0.25">
      <c r="A109" s="25"/>
      <c r="B109" s="209">
        <v>914</v>
      </c>
      <c r="C109" s="216" t="s">
        <v>18</v>
      </c>
      <c r="D109" s="211" t="s">
        <v>52</v>
      </c>
      <c r="E109" s="179">
        <v>0.18977894608655249</v>
      </c>
      <c r="F109" s="180">
        <v>0.28553872051364287</v>
      </c>
      <c r="G109" s="181">
        <v>0.26765680087366661</v>
      </c>
      <c r="H109" s="182">
        <v>9.4885677616171601E-2</v>
      </c>
      <c r="I109" s="183">
        <v>0.142763649710833</v>
      </c>
      <c r="J109" s="212">
        <v>0.14469812347205399</v>
      </c>
    </row>
    <row r="110" spans="1:10" x14ac:dyDescent="0.25">
      <c r="A110" s="25"/>
      <c r="B110" s="209">
        <v>914</v>
      </c>
      <c r="C110" s="216" t="s">
        <v>18</v>
      </c>
      <c r="D110" s="211" t="s">
        <v>53</v>
      </c>
      <c r="E110" s="179">
        <v>0.40708</v>
      </c>
      <c r="F110" s="180">
        <v>0.41471999999999998</v>
      </c>
      <c r="G110" s="181">
        <v>0.40544000000000002</v>
      </c>
      <c r="H110" s="182">
        <v>1</v>
      </c>
      <c r="I110" s="183">
        <v>1</v>
      </c>
      <c r="J110" s="212">
        <v>1</v>
      </c>
    </row>
    <row r="111" spans="1:10" x14ac:dyDescent="0.25">
      <c r="A111" s="25"/>
      <c r="B111" s="209">
        <v>914</v>
      </c>
      <c r="C111" s="216" t="s">
        <v>18</v>
      </c>
      <c r="D111" s="211" t="s">
        <v>54</v>
      </c>
      <c r="E111" s="179">
        <v>2.7367342632996778</v>
      </c>
      <c r="F111" s="180">
        <v>2.8826388778327279</v>
      </c>
      <c r="G111" s="214">
        <v>2.5485278504458142</v>
      </c>
      <c r="H111" s="182">
        <v>0.99553810960337497</v>
      </c>
      <c r="I111" s="183">
        <v>0.85081783128873223</v>
      </c>
      <c r="J111" s="215">
        <v>0.9146868171133804</v>
      </c>
    </row>
    <row r="112" spans="1:10" x14ac:dyDescent="0.25">
      <c r="A112" s="25"/>
      <c r="B112" s="209">
        <v>914</v>
      </c>
      <c r="C112" s="216" t="s">
        <v>18</v>
      </c>
      <c r="D112" s="217" t="s">
        <v>30</v>
      </c>
      <c r="E112" s="179">
        <v>8.4443059294273599</v>
      </c>
      <c r="F112" s="180">
        <v>9.3336284667932183</v>
      </c>
      <c r="G112" s="181">
        <f>SUM(G107:G111)</f>
        <v>8.7971384624437583</v>
      </c>
      <c r="H112" s="182">
        <v>0.17014251900589433</v>
      </c>
      <c r="I112" s="183">
        <v>0.18688715316512855</v>
      </c>
      <c r="J112" s="212">
        <v>0.17842310013306489</v>
      </c>
    </row>
    <row r="113" spans="1:10" ht="15.75" thickBot="1" x14ac:dyDescent="0.3">
      <c r="A113" s="25"/>
      <c r="B113" s="218"/>
      <c r="C113" s="224"/>
      <c r="D113" s="225" t="s">
        <v>131</v>
      </c>
      <c r="E113" s="192">
        <v>7.8474469833408076</v>
      </c>
      <c r="F113" s="193">
        <v>8.9189084667932192</v>
      </c>
      <c r="G113" s="194">
        <f>G112-G110-G109</f>
        <v>8.1240416615700912</v>
      </c>
      <c r="H113" s="195">
        <v>0.16617631141663444</v>
      </c>
      <c r="I113" s="196">
        <v>0.18164887839892357</v>
      </c>
      <c r="J113" s="220">
        <v>0.17266925148284781</v>
      </c>
    </row>
    <row r="114" spans="1:10" x14ac:dyDescent="0.25">
      <c r="A114" s="25"/>
      <c r="B114" s="221">
        <v>915</v>
      </c>
      <c r="C114" s="222" t="s">
        <v>19</v>
      </c>
      <c r="D114" s="223" t="s">
        <v>50</v>
      </c>
      <c r="E114" s="172">
        <v>1.4648076511075028</v>
      </c>
      <c r="F114" s="173">
        <v>1.1715924823619817</v>
      </c>
      <c r="G114" s="174">
        <v>1.4927237613907614</v>
      </c>
      <c r="H114" s="175">
        <v>7.7243243287392765E-2</v>
      </c>
      <c r="I114" s="176">
        <v>6.4793265923532933E-2</v>
      </c>
      <c r="J114" s="212">
        <v>8.7718838852519354E-2</v>
      </c>
    </row>
    <row r="115" spans="1:10" x14ac:dyDescent="0.25">
      <c r="A115" s="25"/>
      <c r="B115" s="209">
        <v>915</v>
      </c>
      <c r="C115" s="216" t="s">
        <v>19</v>
      </c>
      <c r="D115" s="211" t="s">
        <v>51</v>
      </c>
      <c r="E115" s="179">
        <v>5.6448416954285685</v>
      </c>
      <c r="F115" s="180">
        <v>5.6783316750780664</v>
      </c>
      <c r="G115" s="181">
        <v>7.0412129231844212</v>
      </c>
      <c r="H115" s="182">
        <v>0.1480866690826913</v>
      </c>
      <c r="I115" s="183">
        <v>0.14647903780083951</v>
      </c>
      <c r="J115" s="212">
        <v>0.17447137770199875</v>
      </c>
    </row>
    <row r="116" spans="1:10" x14ac:dyDescent="0.25">
      <c r="A116" s="25"/>
      <c r="B116" s="209">
        <v>915</v>
      </c>
      <c r="C116" s="216" t="s">
        <v>19</v>
      </c>
      <c r="D116" s="211" t="s">
        <v>52</v>
      </c>
      <c r="E116" s="179">
        <v>0.14845536648667235</v>
      </c>
      <c r="F116" s="180">
        <v>0.45665300545235732</v>
      </c>
      <c r="G116" s="181">
        <v>0.41800294421860629</v>
      </c>
      <c r="H116" s="182">
        <v>7.422545647964178E-2</v>
      </c>
      <c r="I116" s="183">
        <v>0.20837748426962602</v>
      </c>
      <c r="J116" s="212">
        <v>0.15639549981427464</v>
      </c>
    </row>
    <row r="117" spans="1:10" x14ac:dyDescent="0.25">
      <c r="A117" s="25"/>
      <c r="B117" s="209">
        <v>915</v>
      </c>
      <c r="C117" s="216" t="s">
        <v>19</v>
      </c>
      <c r="D117" s="211" t="s">
        <v>53</v>
      </c>
      <c r="E117" s="179">
        <v>1.1414635703342639</v>
      </c>
      <c r="F117" s="180">
        <v>1.0497163076671312</v>
      </c>
      <c r="G117" s="181">
        <v>0.69727139942646121</v>
      </c>
      <c r="H117" s="182">
        <v>0.44718208328636005</v>
      </c>
      <c r="I117" s="183">
        <v>0.42087136205405901</v>
      </c>
      <c r="J117" s="212">
        <v>0.242093834539788</v>
      </c>
    </row>
    <row r="118" spans="1:10" x14ac:dyDescent="0.25">
      <c r="A118" s="25"/>
      <c r="B118" s="209">
        <v>915</v>
      </c>
      <c r="C118" s="216" t="s">
        <v>19</v>
      </c>
      <c r="D118" s="211" t="s">
        <v>54</v>
      </c>
      <c r="E118" s="179">
        <v>2.9877104008304016</v>
      </c>
      <c r="F118" s="180">
        <v>3.4367618985769846</v>
      </c>
      <c r="G118" s="214">
        <v>3.930617586494237</v>
      </c>
      <c r="H118" s="182">
        <v>0.99662435856282761</v>
      </c>
      <c r="I118" s="183">
        <v>0.92803187946279642</v>
      </c>
      <c r="J118" s="215">
        <v>0.82531093092083019</v>
      </c>
    </row>
    <row r="119" spans="1:10" x14ac:dyDescent="0.25">
      <c r="A119" s="25"/>
      <c r="B119" s="209">
        <v>915</v>
      </c>
      <c r="C119" s="216" t="s">
        <v>19</v>
      </c>
      <c r="D119" s="217" t="s">
        <v>30</v>
      </c>
      <c r="E119" s="179">
        <v>11.387278684187409</v>
      </c>
      <c r="F119" s="180">
        <v>11.793055369136521</v>
      </c>
      <c r="G119" s="181">
        <f>SUM(G114:G118)</f>
        <v>13.579828614714486</v>
      </c>
      <c r="H119" s="182">
        <v>0.17618494408601068</v>
      </c>
      <c r="I119" s="183">
        <v>0.18077415935178093</v>
      </c>
      <c r="J119" s="212">
        <v>0.20061782523270022</v>
      </c>
    </row>
    <row r="120" spans="1:10" ht="15.75" thickBot="1" x14ac:dyDescent="0.3">
      <c r="A120" s="25"/>
      <c r="B120" s="218"/>
      <c r="C120" s="224"/>
      <c r="D120" s="225" t="s">
        <v>131</v>
      </c>
      <c r="E120" s="192">
        <v>10.097359747366472</v>
      </c>
      <c r="F120" s="193">
        <v>10.74333906146939</v>
      </c>
      <c r="G120" s="194">
        <f>G119-G117-G116</f>
        <v>12.464554271069419</v>
      </c>
      <c r="H120" s="195">
        <v>0.16806552186948498</v>
      </c>
      <c r="I120" s="196">
        <v>0.16988527738233977</v>
      </c>
      <c r="J120" s="220">
        <v>0.20059748921610199</v>
      </c>
    </row>
    <row r="121" spans="1:10" x14ac:dyDescent="0.25">
      <c r="A121" s="25"/>
      <c r="B121" s="221">
        <v>916</v>
      </c>
      <c r="C121" s="222" t="s">
        <v>20</v>
      </c>
      <c r="D121" s="223" t="s">
        <v>50</v>
      </c>
      <c r="E121" s="172">
        <v>0.80924576686315497</v>
      </c>
      <c r="F121" s="173">
        <v>0.78090233054448244</v>
      </c>
      <c r="G121" s="174">
        <v>0.72591520387665276</v>
      </c>
      <c r="H121" s="175">
        <v>6.4877044979500989E-2</v>
      </c>
      <c r="I121" s="176">
        <v>6.9090442875095442E-2</v>
      </c>
      <c r="J121" s="212">
        <v>6.2350029278446246E-2</v>
      </c>
    </row>
    <row r="122" spans="1:10" x14ac:dyDescent="0.25">
      <c r="A122" s="25"/>
      <c r="B122" s="209">
        <v>916</v>
      </c>
      <c r="C122" s="216" t="s">
        <v>20</v>
      </c>
      <c r="D122" s="211" t="s">
        <v>51</v>
      </c>
      <c r="E122" s="179">
        <v>2.6719457486072096</v>
      </c>
      <c r="F122" s="180">
        <v>2.2319274661156645</v>
      </c>
      <c r="G122" s="181">
        <v>3.0327886221364007</v>
      </c>
      <c r="H122" s="182">
        <v>0.11320436932858573</v>
      </c>
      <c r="I122" s="183">
        <v>9.5569509857024934E-2</v>
      </c>
      <c r="J122" s="212">
        <v>0.12632655763155981</v>
      </c>
    </row>
    <row r="123" spans="1:10" x14ac:dyDescent="0.25">
      <c r="A123" s="25"/>
      <c r="B123" s="209">
        <v>916</v>
      </c>
      <c r="C123" s="216" t="s">
        <v>20</v>
      </c>
      <c r="D123" s="211" t="s">
        <v>52</v>
      </c>
      <c r="E123" s="179">
        <v>0.29872574592312462</v>
      </c>
      <c r="F123" s="180">
        <v>8.2554839912643369E-2</v>
      </c>
      <c r="G123" s="181">
        <v>0.14727592342857143</v>
      </c>
      <c r="H123" s="182">
        <v>0.13023181878242418</v>
      </c>
      <c r="I123" s="183">
        <v>3.1214964121965037E-2</v>
      </c>
      <c r="J123" s="212">
        <v>0.12622857142857141</v>
      </c>
    </row>
    <row r="124" spans="1:10" x14ac:dyDescent="0.25">
      <c r="A124" s="25"/>
      <c r="B124" s="209">
        <v>916</v>
      </c>
      <c r="C124" s="216" t="s">
        <v>20</v>
      </c>
      <c r="D124" s="211" t="s">
        <v>53</v>
      </c>
      <c r="E124" s="179">
        <v>0.40890446186420176</v>
      </c>
      <c r="F124" s="180">
        <v>8.4162581111274962E-2</v>
      </c>
      <c r="G124" s="181">
        <v>0</v>
      </c>
      <c r="H124" s="182">
        <v>0.14292361477252769</v>
      </c>
      <c r="I124" s="183">
        <v>3.8212816116121887E-2</v>
      </c>
      <c r="J124" s="212">
        <v>0</v>
      </c>
    </row>
    <row r="125" spans="1:10" x14ac:dyDescent="0.25">
      <c r="A125" s="25"/>
      <c r="B125" s="209">
        <v>916</v>
      </c>
      <c r="C125" s="216" t="s">
        <v>20</v>
      </c>
      <c r="D125" s="211" t="s">
        <v>54</v>
      </c>
      <c r="E125" s="179">
        <v>2.4414429663085255</v>
      </c>
      <c r="F125" s="180">
        <v>2.3773295680453757</v>
      </c>
      <c r="G125" s="214">
        <v>2.563180647036452</v>
      </c>
      <c r="H125" s="182">
        <v>0.8693575777449678</v>
      </c>
      <c r="I125" s="183">
        <v>0.81055089637344124</v>
      </c>
      <c r="J125" s="215">
        <v>0.81558009241416074</v>
      </c>
    </row>
    <row r="126" spans="1:10" x14ac:dyDescent="0.25">
      <c r="A126" s="25"/>
      <c r="B126" s="209">
        <v>916</v>
      </c>
      <c r="C126" s="216" t="s">
        <v>20</v>
      </c>
      <c r="D126" s="217" t="s">
        <v>30</v>
      </c>
      <c r="E126" s="179">
        <v>6.6302646895662161</v>
      </c>
      <c r="F126" s="180">
        <v>5.5568767857294414</v>
      </c>
      <c r="G126" s="181">
        <f>SUM(G121:G125)</f>
        <v>6.4691603964780766</v>
      </c>
      <c r="H126" s="182">
        <v>0.15055264442238839</v>
      </c>
      <c r="I126" s="183">
        <v>0.1309449188670066</v>
      </c>
      <c r="J126" s="212">
        <v>0.15417563709918852</v>
      </c>
    </row>
    <row r="127" spans="1:10" ht="15.75" thickBot="1" x14ac:dyDescent="0.3">
      <c r="A127" s="25"/>
      <c r="B127" s="218"/>
      <c r="C127" s="224"/>
      <c r="D127" s="225" t="s">
        <v>131</v>
      </c>
      <c r="E127" s="192">
        <v>5.9226344817788901</v>
      </c>
      <c r="F127" s="193">
        <v>5.4727142046181667</v>
      </c>
      <c r="G127" s="194">
        <f>G126-G124-G123</f>
        <v>6.3218844730495052</v>
      </c>
      <c r="H127" s="195">
        <v>0.15231268233140713</v>
      </c>
      <c r="I127" s="196">
        <v>0.14339511728005122</v>
      </c>
      <c r="J127" s="220">
        <v>0.16296507176186731</v>
      </c>
    </row>
    <row r="128" spans="1:10" x14ac:dyDescent="0.25">
      <c r="A128" s="25"/>
      <c r="B128" s="221">
        <v>917</v>
      </c>
      <c r="C128" s="222" t="s">
        <v>21</v>
      </c>
      <c r="D128" s="223" t="s">
        <v>50</v>
      </c>
      <c r="E128" s="172">
        <v>1.3829383541820992</v>
      </c>
      <c r="F128" s="173">
        <v>1.290647287153883</v>
      </c>
      <c r="G128" s="174">
        <v>2.2201135083754688</v>
      </c>
      <c r="H128" s="175">
        <v>6.7728380640774258E-2</v>
      </c>
      <c r="I128" s="176">
        <v>7.1878890075656801E-2</v>
      </c>
      <c r="J128" s="212">
        <v>0.1145947840553882</v>
      </c>
    </row>
    <row r="129" spans="1:10" x14ac:dyDescent="0.25">
      <c r="A129" s="25"/>
      <c r="B129" s="209">
        <v>917</v>
      </c>
      <c r="C129" s="216" t="s">
        <v>21</v>
      </c>
      <c r="D129" s="211" t="s">
        <v>51</v>
      </c>
      <c r="E129" s="179">
        <v>5.4756958487056622</v>
      </c>
      <c r="F129" s="180">
        <v>6.7133098633257209</v>
      </c>
      <c r="G129" s="181">
        <v>7.578854417028837</v>
      </c>
      <c r="H129" s="182">
        <v>0.14057919093428642</v>
      </c>
      <c r="I129" s="183">
        <v>0.1682486572638994</v>
      </c>
      <c r="J129" s="212">
        <v>0.1785332949443374</v>
      </c>
    </row>
    <row r="130" spans="1:10" x14ac:dyDescent="0.25">
      <c r="A130" s="25"/>
      <c r="B130" s="209">
        <v>917</v>
      </c>
      <c r="C130" s="216" t="s">
        <v>21</v>
      </c>
      <c r="D130" s="211" t="s">
        <v>52</v>
      </c>
      <c r="E130" s="179">
        <v>3.7748053093038955E-2</v>
      </c>
      <c r="F130" s="180">
        <v>0</v>
      </c>
      <c r="G130" s="181">
        <v>1.8500711538461541E-3</v>
      </c>
      <c r="H130" s="182">
        <v>1.2028951624562301E-2</v>
      </c>
      <c r="I130" s="183">
        <v>0</v>
      </c>
      <c r="J130" s="212">
        <v>8.5384615384615403E-4</v>
      </c>
    </row>
    <row r="131" spans="1:10" x14ac:dyDescent="0.25">
      <c r="A131" s="25"/>
      <c r="B131" s="209">
        <v>917</v>
      </c>
      <c r="C131" s="216" t="s">
        <v>21</v>
      </c>
      <c r="D131" s="211" t="s">
        <v>53</v>
      </c>
      <c r="E131" s="179">
        <v>0</v>
      </c>
      <c r="F131" s="180">
        <v>0</v>
      </c>
      <c r="G131" s="181">
        <v>0</v>
      </c>
      <c r="H131" s="182">
        <v>0</v>
      </c>
      <c r="I131" s="183">
        <v>0</v>
      </c>
      <c r="J131" s="212">
        <v>0</v>
      </c>
    </row>
    <row r="132" spans="1:10" x14ac:dyDescent="0.25">
      <c r="A132" s="25"/>
      <c r="B132" s="209">
        <v>917</v>
      </c>
      <c r="C132" s="216" t="s">
        <v>21</v>
      </c>
      <c r="D132" s="211" t="s">
        <v>54</v>
      </c>
      <c r="E132" s="179">
        <v>2.08941</v>
      </c>
      <c r="F132" s="180">
        <v>1.3244000000000014</v>
      </c>
      <c r="G132" s="214">
        <v>1.8334299999999999</v>
      </c>
      <c r="H132" s="182">
        <v>1</v>
      </c>
      <c r="I132" s="183">
        <v>1.0000000000000011</v>
      </c>
      <c r="J132" s="215">
        <v>1</v>
      </c>
    </row>
    <row r="133" spans="1:10" x14ac:dyDescent="0.25">
      <c r="A133" s="25"/>
      <c r="B133" s="209">
        <v>917</v>
      </c>
      <c r="C133" s="216" t="s">
        <v>21</v>
      </c>
      <c r="D133" s="217" t="s">
        <v>30</v>
      </c>
      <c r="E133" s="179">
        <v>8.985792255980801</v>
      </c>
      <c r="F133" s="180">
        <v>9.3283571504796043</v>
      </c>
      <c r="G133" s="181">
        <f>SUM(G128:G132)</f>
        <v>11.634247996558152</v>
      </c>
      <c r="H133" s="182">
        <v>0.13652986505597614</v>
      </c>
      <c r="I133" s="183">
        <v>0.14709828906198003</v>
      </c>
      <c r="J133" s="212">
        <v>0.17523553263083191</v>
      </c>
    </row>
    <row r="134" spans="1:10" ht="15.75" thickBot="1" x14ac:dyDescent="0.3">
      <c r="A134" s="25"/>
      <c r="B134" s="218"/>
      <c r="C134" s="224"/>
      <c r="D134" s="225" t="s">
        <v>131</v>
      </c>
      <c r="E134" s="192">
        <v>8.9480442028877611</v>
      </c>
      <c r="F134" s="193">
        <v>9.3283571504796043</v>
      </c>
      <c r="G134" s="194">
        <f>G133-G131-G130</f>
        <v>11.632397925404305</v>
      </c>
      <c r="H134" s="195">
        <v>0.14559307656742035</v>
      </c>
      <c r="I134" s="196">
        <v>0.15762317726419364</v>
      </c>
      <c r="J134" s="220">
        <v>0.18273361400233729</v>
      </c>
    </row>
    <row r="135" spans="1:10" x14ac:dyDescent="0.25">
      <c r="A135" s="25"/>
      <c r="B135" s="221">
        <v>918</v>
      </c>
      <c r="C135" s="222" t="s">
        <v>22</v>
      </c>
      <c r="D135" s="223" t="s">
        <v>50</v>
      </c>
      <c r="E135" s="172">
        <v>0.93915905344919859</v>
      </c>
      <c r="F135" s="173">
        <v>0.72424524992081118</v>
      </c>
      <c r="G135" s="174">
        <v>0.63900811286716264</v>
      </c>
      <c r="H135" s="175">
        <v>6.7936017384710876E-2</v>
      </c>
      <c r="I135" s="176">
        <v>5.5615130019375097E-2</v>
      </c>
      <c r="J135" s="212">
        <v>5.4342507621219893E-2</v>
      </c>
    </row>
    <row r="136" spans="1:10" x14ac:dyDescent="0.25">
      <c r="A136" s="25"/>
      <c r="B136" s="209">
        <v>918</v>
      </c>
      <c r="C136" s="216" t="s">
        <v>22</v>
      </c>
      <c r="D136" s="211" t="s">
        <v>51</v>
      </c>
      <c r="E136" s="179">
        <v>2.5289848386593659</v>
      </c>
      <c r="F136" s="180">
        <v>2.7976289923178879</v>
      </c>
      <c r="G136" s="181">
        <v>3.1332539703640654</v>
      </c>
      <c r="H136" s="182">
        <v>0.11041408098650118</v>
      </c>
      <c r="I136" s="183">
        <v>0.12446613241686681</v>
      </c>
      <c r="J136" s="212">
        <v>0.1475672438747398</v>
      </c>
    </row>
    <row r="137" spans="1:10" x14ac:dyDescent="0.25">
      <c r="A137" s="25"/>
      <c r="B137" s="209">
        <v>918</v>
      </c>
      <c r="C137" s="216" t="s">
        <v>22</v>
      </c>
      <c r="D137" s="211" t="s">
        <v>52</v>
      </c>
      <c r="E137" s="179">
        <v>2.3788941791728666E-2</v>
      </c>
      <c r="F137" s="180">
        <v>0.84154890183576614</v>
      </c>
      <c r="G137" s="181">
        <v>0.15833650229672822</v>
      </c>
      <c r="H137" s="182">
        <v>6.0732710044520575E-3</v>
      </c>
      <c r="I137" s="183">
        <v>0.23656889667635547</v>
      </c>
      <c r="J137" s="212">
        <v>5.4841040006625201E-2</v>
      </c>
    </row>
    <row r="138" spans="1:10" x14ac:dyDescent="0.25">
      <c r="A138" s="25"/>
      <c r="B138" s="209">
        <v>918</v>
      </c>
      <c r="C138" s="216" t="s">
        <v>22</v>
      </c>
      <c r="D138" s="211" t="s">
        <v>53</v>
      </c>
      <c r="E138" s="179">
        <v>1.5257546465332146</v>
      </c>
      <c r="F138" s="180">
        <v>0.95992924785269951</v>
      </c>
      <c r="G138" s="181">
        <v>0.3825950112387142</v>
      </c>
      <c r="H138" s="182">
        <v>0.51150557903402238</v>
      </c>
      <c r="I138" s="183">
        <v>0.359297987727834</v>
      </c>
      <c r="J138" s="212">
        <v>0.16281955189513797</v>
      </c>
    </row>
    <row r="139" spans="1:10" x14ac:dyDescent="0.25">
      <c r="A139" s="25"/>
      <c r="B139" s="209">
        <v>918</v>
      </c>
      <c r="C139" s="216" t="s">
        <v>22</v>
      </c>
      <c r="D139" s="211" t="s">
        <v>54</v>
      </c>
      <c r="E139" s="179">
        <v>3.0167639292548625</v>
      </c>
      <c r="F139" s="180">
        <v>1.9614697362472289</v>
      </c>
      <c r="G139" s="214">
        <v>2.3013024375054534</v>
      </c>
      <c r="H139" s="182">
        <v>0.58333618789939268</v>
      </c>
      <c r="I139" s="183">
        <v>0.48793629148946105</v>
      </c>
      <c r="J139" s="215">
        <v>0.56128369454800864</v>
      </c>
    </row>
    <row r="140" spans="1:10" x14ac:dyDescent="0.25">
      <c r="A140" s="25"/>
      <c r="B140" s="209">
        <v>918</v>
      </c>
      <c r="C140" s="216" t="s">
        <v>22</v>
      </c>
      <c r="D140" s="217" t="s">
        <v>30</v>
      </c>
      <c r="E140" s="179">
        <v>8.0344514096883692</v>
      </c>
      <c r="F140" s="180">
        <v>7.284822128174393</v>
      </c>
      <c r="G140" s="181">
        <f>SUM(G135:G139)</f>
        <v>6.6144960342721237</v>
      </c>
      <c r="H140" s="182">
        <v>0.16463989167427495</v>
      </c>
      <c r="I140" s="183">
        <v>0.15923665370099047</v>
      </c>
      <c r="J140" s="212">
        <v>0.15626507775865792</v>
      </c>
    </row>
    <row r="141" spans="1:10" ht="15.75" thickBot="1" x14ac:dyDescent="0.3">
      <c r="A141" s="25"/>
      <c r="B141" s="218"/>
      <c r="C141" s="224"/>
      <c r="D141" s="225" t="s">
        <v>131</v>
      </c>
      <c r="E141" s="192">
        <v>6.4849078213634268</v>
      </c>
      <c r="F141" s="193">
        <v>6.3248928803216931</v>
      </c>
      <c r="G141" s="194">
        <f>G140-G138-G137</f>
        <v>6.0735645207366815</v>
      </c>
      <c r="H141" s="195">
        <v>0.15476999852181036</v>
      </c>
      <c r="I141" s="196">
        <v>0.1387506538808633</v>
      </c>
      <c r="J141" s="220">
        <v>0.16374461559278322</v>
      </c>
    </row>
    <row r="142" spans="1:10" x14ac:dyDescent="0.25">
      <c r="A142" s="25"/>
      <c r="B142" s="221">
        <v>919</v>
      </c>
      <c r="C142" s="222" t="s">
        <v>23</v>
      </c>
      <c r="D142" s="223" t="s">
        <v>50</v>
      </c>
      <c r="E142" s="172">
        <v>0.83552218209882734</v>
      </c>
      <c r="F142" s="173">
        <v>0.88964545589078881</v>
      </c>
      <c r="G142" s="174">
        <v>0.95545708061121659</v>
      </c>
      <c r="H142" s="175">
        <v>7.2517014105406591E-2</v>
      </c>
      <c r="I142" s="176">
        <v>7.0495779335616682E-2</v>
      </c>
      <c r="J142" s="212">
        <v>7.2767678322042589E-2</v>
      </c>
    </row>
    <row r="143" spans="1:10" x14ac:dyDescent="0.25">
      <c r="A143" s="25"/>
      <c r="B143" s="209">
        <v>919</v>
      </c>
      <c r="C143" s="216" t="s">
        <v>23</v>
      </c>
      <c r="D143" s="211" t="s">
        <v>51</v>
      </c>
      <c r="E143" s="179">
        <v>2.5828019345713793</v>
      </c>
      <c r="F143" s="180">
        <v>2.2625572023864993</v>
      </c>
      <c r="G143" s="181">
        <v>2.3827787810127234</v>
      </c>
      <c r="H143" s="182">
        <v>0.11424197246267076</v>
      </c>
      <c r="I143" s="183">
        <v>9.9281252723813745E-2</v>
      </c>
      <c r="J143" s="212">
        <v>0.10963798533635132</v>
      </c>
    </row>
    <row r="144" spans="1:10" x14ac:dyDescent="0.25">
      <c r="A144" s="25"/>
      <c r="B144" s="209">
        <v>919</v>
      </c>
      <c r="C144" s="216" t="s">
        <v>23</v>
      </c>
      <c r="D144" s="211" t="s">
        <v>52</v>
      </c>
      <c r="E144" s="179">
        <v>0.13913796056525266</v>
      </c>
      <c r="F144" s="180">
        <v>0</v>
      </c>
      <c r="G144" s="181">
        <v>2.6556284042753803E-2</v>
      </c>
      <c r="H144" s="182">
        <v>6.5419426085991855E-2</v>
      </c>
      <c r="I144" s="183">
        <v>0</v>
      </c>
      <c r="J144" s="212">
        <v>2.1065047468631058E-2</v>
      </c>
    </row>
    <row r="145" spans="1:10" x14ac:dyDescent="0.25">
      <c r="A145" s="25"/>
      <c r="B145" s="209">
        <v>919</v>
      </c>
      <c r="C145" s="216" t="s">
        <v>23</v>
      </c>
      <c r="D145" s="211" t="s">
        <v>53</v>
      </c>
      <c r="E145" s="179">
        <v>1.506686988675068</v>
      </c>
      <c r="F145" s="180">
        <v>1.7742368055737987</v>
      </c>
      <c r="G145" s="181">
        <v>1.7689218651171779</v>
      </c>
      <c r="H145" s="182">
        <v>0.48332766243923242</v>
      </c>
      <c r="I145" s="183">
        <v>0.58610411888787173</v>
      </c>
      <c r="J145" s="212">
        <v>0.58434837327179445</v>
      </c>
    </row>
    <row r="146" spans="1:10" x14ac:dyDescent="0.25">
      <c r="A146" s="25"/>
      <c r="B146" s="209">
        <v>919</v>
      </c>
      <c r="C146" s="216" t="s">
        <v>23</v>
      </c>
      <c r="D146" s="211" t="s">
        <v>54</v>
      </c>
      <c r="E146" s="179">
        <v>1.8368446241429166</v>
      </c>
      <c r="F146" s="180">
        <v>2.1278799999999998</v>
      </c>
      <c r="G146" s="214">
        <v>2.5564348919564477</v>
      </c>
      <c r="H146" s="182">
        <v>0.61186139655533756</v>
      </c>
      <c r="I146" s="183">
        <v>0.99999999999999978</v>
      </c>
      <c r="J146" s="215">
        <v>0.89858693191671135</v>
      </c>
    </row>
    <row r="147" spans="1:10" x14ac:dyDescent="0.25">
      <c r="A147" s="25"/>
      <c r="B147" s="209">
        <v>919</v>
      </c>
      <c r="C147" s="216" t="s">
        <v>23</v>
      </c>
      <c r="D147" s="217" t="s">
        <v>30</v>
      </c>
      <c r="E147" s="179">
        <v>6.9009936900534434</v>
      </c>
      <c r="F147" s="180">
        <v>7.0543194638510869</v>
      </c>
      <c r="G147" s="181">
        <f>SUM(G142:G146)</f>
        <v>7.6901489027403196</v>
      </c>
      <c r="H147" s="182">
        <v>0.16285088876770171</v>
      </c>
      <c r="I147" s="183">
        <v>0.16573316486322553</v>
      </c>
      <c r="J147" s="212">
        <v>0.18311539458080175</v>
      </c>
    </row>
    <row r="148" spans="1:10" ht="15.75" thickBot="1" x14ac:dyDescent="0.3">
      <c r="A148" s="25"/>
      <c r="B148" s="218"/>
      <c r="C148" s="224"/>
      <c r="D148" s="225" t="s">
        <v>131</v>
      </c>
      <c r="E148" s="192">
        <v>5.2551687408131231</v>
      </c>
      <c r="F148" s="193">
        <v>5.280082658277288</v>
      </c>
      <c r="G148" s="194">
        <f>G147-G145-G144</f>
        <v>5.8946707535803879</v>
      </c>
      <c r="H148" s="195">
        <v>0.14152679593388454</v>
      </c>
      <c r="I148" s="196">
        <v>0.14066307905800068</v>
      </c>
      <c r="J148" s="220">
        <v>0.15632273267877578</v>
      </c>
    </row>
    <row r="149" spans="1:10" x14ac:dyDescent="0.25">
      <c r="A149" s="25"/>
      <c r="B149" s="221">
        <v>920</v>
      </c>
      <c r="C149" s="222" t="s">
        <v>24</v>
      </c>
      <c r="D149" s="223" t="s">
        <v>50</v>
      </c>
      <c r="E149" s="172">
        <v>0.79745048049243206</v>
      </c>
      <c r="F149" s="173">
        <v>0.7626459636407954</v>
      </c>
      <c r="G149" s="174">
        <v>0.97022583557131881</v>
      </c>
      <c r="H149" s="175">
        <v>5.5612037527898894E-2</v>
      </c>
      <c r="I149" s="176">
        <v>5.2193305044213496E-2</v>
      </c>
      <c r="J149" s="212">
        <v>6.7880096771081047E-2</v>
      </c>
    </row>
    <row r="150" spans="1:10" x14ac:dyDescent="0.25">
      <c r="A150" s="25"/>
      <c r="B150" s="209">
        <v>920</v>
      </c>
      <c r="C150" s="216" t="s">
        <v>24</v>
      </c>
      <c r="D150" s="211" t="s">
        <v>51</v>
      </c>
      <c r="E150" s="179">
        <v>4.4639099991473969</v>
      </c>
      <c r="F150" s="180">
        <v>3.4902849937224558</v>
      </c>
      <c r="G150" s="181">
        <v>3.6850933992574042</v>
      </c>
      <c r="H150" s="182">
        <v>0.14883450626715922</v>
      </c>
      <c r="I150" s="183">
        <v>0.13697732577425922</v>
      </c>
      <c r="J150" s="212">
        <v>0.14206959110275225</v>
      </c>
    </row>
    <row r="151" spans="1:10" x14ac:dyDescent="0.25">
      <c r="A151" s="25"/>
      <c r="B151" s="209">
        <v>920</v>
      </c>
      <c r="C151" s="216" t="s">
        <v>24</v>
      </c>
      <c r="D151" s="211" t="s">
        <v>52</v>
      </c>
      <c r="E151" s="179">
        <v>1.4950167532422378</v>
      </c>
      <c r="F151" s="180">
        <v>1.5086261182180156</v>
      </c>
      <c r="G151" s="181">
        <v>1.5275607689994617</v>
      </c>
      <c r="H151" s="182">
        <v>0.39758017419992547</v>
      </c>
      <c r="I151" s="183">
        <v>0.47638217220257911</v>
      </c>
      <c r="J151" s="212">
        <v>0.41849145489498041</v>
      </c>
    </row>
    <row r="152" spans="1:10" x14ac:dyDescent="0.25">
      <c r="A152" s="25"/>
      <c r="B152" s="209">
        <v>920</v>
      </c>
      <c r="C152" s="216" t="s">
        <v>24</v>
      </c>
      <c r="D152" s="211" t="s">
        <v>53</v>
      </c>
      <c r="E152" s="179">
        <v>3.469408301924156E-2</v>
      </c>
      <c r="F152" s="180">
        <v>7.5116498802298343E-2</v>
      </c>
      <c r="G152" s="181">
        <v>8.6082455132881694E-3</v>
      </c>
      <c r="H152" s="182">
        <v>3.799384878633473E-2</v>
      </c>
      <c r="I152" s="183">
        <v>8.9545929955294493E-2</v>
      </c>
      <c r="J152" s="212">
        <v>1.0273840541948931E-2</v>
      </c>
    </row>
    <row r="153" spans="1:10" x14ac:dyDescent="0.25">
      <c r="A153" s="25"/>
      <c r="B153" s="209">
        <v>920</v>
      </c>
      <c r="C153" s="216" t="s">
        <v>24</v>
      </c>
      <c r="D153" s="211" t="s">
        <v>54</v>
      </c>
      <c r="E153" s="179">
        <v>2.6435664857400156</v>
      </c>
      <c r="F153" s="180">
        <v>2.3015545750650612</v>
      </c>
      <c r="G153" s="214">
        <v>2.9996169073266481</v>
      </c>
      <c r="H153" s="182">
        <v>0.78059371635352626</v>
      </c>
      <c r="I153" s="183">
        <v>0.90074420686884293</v>
      </c>
      <c r="J153" s="215">
        <v>0.95428302155894018</v>
      </c>
    </row>
    <row r="154" spans="1:10" x14ac:dyDescent="0.25">
      <c r="A154" s="25"/>
      <c r="B154" s="209">
        <v>920</v>
      </c>
      <c r="C154" s="216" t="s">
        <v>24</v>
      </c>
      <c r="D154" s="217" t="s">
        <v>30</v>
      </c>
      <c r="E154" s="179">
        <v>9.4346378016413244</v>
      </c>
      <c r="F154" s="180">
        <v>8.1382281494486257</v>
      </c>
      <c r="G154" s="181">
        <f>SUM(G149:G153)</f>
        <v>9.1911051566681223</v>
      </c>
      <c r="H154" s="182">
        <v>0.18007776378237231</v>
      </c>
      <c r="I154" s="183">
        <v>0.17443955841854389</v>
      </c>
      <c r="J154" s="212">
        <v>0.19202847857078048</v>
      </c>
    </row>
    <row r="155" spans="1:10" ht="15.75" thickBot="1" x14ac:dyDescent="0.3">
      <c r="A155" s="25"/>
      <c r="B155" s="218"/>
      <c r="C155" s="224"/>
      <c r="D155" s="225" t="s">
        <v>131</v>
      </c>
      <c r="E155" s="192">
        <v>7.9049269653798451</v>
      </c>
      <c r="F155" s="193">
        <v>8.0631116506463272</v>
      </c>
      <c r="G155" s="194">
        <f>G154-G152-G151</f>
        <v>7.6549361421553721</v>
      </c>
      <c r="H155" s="195">
        <v>0.16565721287975974</v>
      </c>
      <c r="I155" s="196">
        <v>0.15368846163778668</v>
      </c>
      <c r="J155" s="220">
        <v>0.17648186387971404</v>
      </c>
    </row>
    <row r="156" spans="1:10" x14ac:dyDescent="0.25">
      <c r="A156" s="25"/>
      <c r="B156" s="221">
        <v>921</v>
      </c>
      <c r="C156" s="222" t="s">
        <v>25</v>
      </c>
      <c r="D156" s="223" t="s">
        <v>50</v>
      </c>
      <c r="E156" s="172">
        <v>2.785414018428515</v>
      </c>
      <c r="F156" s="173">
        <v>2.9081365294401857</v>
      </c>
      <c r="G156" s="174">
        <v>1.7868843693808112</v>
      </c>
      <c r="H156" s="175">
        <v>8.8611757761872925E-2</v>
      </c>
      <c r="I156" s="176">
        <v>9.042977404937165E-2</v>
      </c>
      <c r="J156" s="212">
        <v>5.4263675038880188E-2</v>
      </c>
    </row>
    <row r="157" spans="1:10" x14ac:dyDescent="0.25">
      <c r="A157" s="25"/>
      <c r="B157" s="209">
        <v>921</v>
      </c>
      <c r="C157" s="216" t="s">
        <v>25</v>
      </c>
      <c r="D157" s="211" t="s">
        <v>51</v>
      </c>
      <c r="E157" s="179">
        <v>5.9797926806273729</v>
      </c>
      <c r="F157" s="180">
        <v>6.6870937289391756</v>
      </c>
      <c r="G157" s="181">
        <v>6.2732992163460413</v>
      </c>
      <c r="H157" s="182">
        <v>0.10951537912273991</v>
      </c>
      <c r="I157" s="183">
        <v>0.11972086164403202</v>
      </c>
      <c r="J157" s="212">
        <v>0.10961089927925564</v>
      </c>
    </row>
    <row r="158" spans="1:10" x14ac:dyDescent="0.25">
      <c r="A158" s="25"/>
      <c r="B158" s="209">
        <v>921</v>
      </c>
      <c r="C158" s="216" t="s">
        <v>25</v>
      </c>
      <c r="D158" s="211" t="s">
        <v>52</v>
      </c>
      <c r="E158" s="179">
        <v>0.42137911466737321</v>
      </c>
      <c r="F158" s="180">
        <v>0.35835735609105435</v>
      </c>
      <c r="G158" s="181">
        <v>0.5892152689179444</v>
      </c>
      <c r="H158" s="182">
        <v>0.14894774010525591</v>
      </c>
      <c r="I158" s="183">
        <v>0.1122627700284933</v>
      </c>
      <c r="J158" s="212">
        <v>0.17647886139877869</v>
      </c>
    </row>
    <row r="159" spans="1:10" x14ac:dyDescent="0.25">
      <c r="A159" s="25"/>
      <c r="B159" s="209">
        <v>921</v>
      </c>
      <c r="C159" s="216" t="s">
        <v>25</v>
      </c>
      <c r="D159" s="211" t="s">
        <v>53</v>
      </c>
      <c r="E159" s="179">
        <v>0.86106909320352976</v>
      </c>
      <c r="F159" s="180">
        <v>0.76380244835954392</v>
      </c>
      <c r="G159" s="181">
        <v>1.0000655030944965</v>
      </c>
      <c r="H159" s="182">
        <v>0.29733870176093602</v>
      </c>
      <c r="I159" s="183">
        <v>0.21350650702448801</v>
      </c>
      <c r="J159" s="212">
        <v>0.30145245444432284</v>
      </c>
    </row>
    <row r="160" spans="1:10" x14ac:dyDescent="0.25">
      <c r="A160" s="25"/>
      <c r="B160" s="209">
        <v>921</v>
      </c>
      <c r="C160" s="216" t="s">
        <v>25</v>
      </c>
      <c r="D160" s="211" t="s">
        <v>54</v>
      </c>
      <c r="E160" s="179">
        <v>9.2115259684081465</v>
      </c>
      <c r="F160" s="180">
        <v>5.915960890824663</v>
      </c>
      <c r="G160" s="214">
        <v>5.6922792551420525</v>
      </c>
      <c r="H160" s="182">
        <v>0.8594565111853727</v>
      </c>
      <c r="I160" s="183">
        <v>0.8232803528640581</v>
      </c>
      <c r="J160" s="215">
        <v>0.81514025182503314</v>
      </c>
    </row>
    <row r="161" spans="1:10" x14ac:dyDescent="0.25">
      <c r="A161" s="25"/>
      <c r="B161" s="209">
        <v>921</v>
      </c>
      <c r="C161" s="216" t="s">
        <v>25</v>
      </c>
      <c r="D161" s="217" t="s">
        <v>30</v>
      </c>
      <c r="E161" s="179">
        <v>19.259180875334934</v>
      </c>
      <c r="F161" s="180">
        <v>16.633350953654624</v>
      </c>
      <c r="G161" s="181">
        <f>SUM(G156:G160)</f>
        <v>15.341743612881347</v>
      </c>
      <c r="H161" s="182">
        <v>0.18793289588450371</v>
      </c>
      <c r="I161" s="183">
        <v>0.1631197887073495</v>
      </c>
      <c r="J161" s="212">
        <v>0.14779884813700062</v>
      </c>
    </row>
    <row r="162" spans="1:10" ht="15.75" thickBot="1" x14ac:dyDescent="0.3">
      <c r="A162" s="25"/>
      <c r="B162" s="218"/>
      <c r="C162" s="224"/>
      <c r="D162" s="225" t="s">
        <v>131</v>
      </c>
      <c r="E162" s="192">
        <v>17.976732667464034</v>
      </c>
      <c r="F162" s="193">
        <v>15.86954850529508</v>
      </c>
      <c r="G162" s="194">
        <f>G161-G159-G158</f>
        <v>13.752462840868905</v>
      </c>
      <c r="H162" s="195">
        <v>0.1857982063954936</v>
      </c>
      <c r="I162" s="196">
        <v>0.16293163614397033</v>
      </c>
      <c r="J162" s="220">
        <v>0.14156592502702817</v>
      </c>
    </row>
    <row r="163" spans="1:10" x14ac:dyDescent="0.25">
      <c r="A163" s="25"/>
      <c r="B163" s="221">
        <v>922</v>
      </c>
      <c r="C163" s="222" t="s">
        <v>26</v>
      </c>
      <c r="D163" s="223" t="s">
        <v>50</v>
      </c>
      <c r="E163" s="172">
        <v>0.89982905967813498</v>
      </c>
      <c r="F163" s="173">
        <v>0.73551915224429298</v>
      </c>
      <c r="G163" s="174">
        <v>1.0274065194731059</v>
      </c>
      <c r="H163" s="175">
        <v>3.5229278887159342E-2</v>
      </c>
      <c r="I163" s="176">
        <v>2.9503695075891036E-2</v>
      </c>
      <c r="J163" s="212">
        <v>4.2890167780441885E-2</v>
      </c>
    </row>
    <row r="164" spans="1:10" x14ac:dyDescent="0.25">
      <c r="A164" s="25"/>
      <c r="B164" s="209">
        <v>922</v>
      </c>
      <c r="C164" s="216" t="s">
        <v>26</v>
      </c>
      <c r="D164" s="211" t="s">
        <v>51</v>
      </c>
      <c r="E164" s="179">
        <v>4.9626585403504553</v>
      </c>
      <c r="F164" s="180">
        <v>4.8650374561518657</v>
      </c>
      <c r="G164" s="181">
        <v>2.973816357730827</v>
      </c>
      <c r="H164" s="182">
        <v>0.10840362958380792</v>
      </c>
      <c r="I164" s="183">
        <v>0.1066978180113712</v>
      </c>
      <c r="J164" s="212">
        <v>7.0320725292427833E-2</v>
      </c>
    </row>
    <row r="165" spans="1:10" x14ac:dyDescent="0.25">
      <c r="A165" s="25"/>
      <c r="B165" s="209">
        <v>922</v>
      </c>
      <c r="C165" s="216" t="s">
        <v>26</v>
      </c>
      <c r="D165" s="211" t="s">
        <v>52</v>
      </c>
      <c r="E165" s="179">
        <v>0.37161494587937782</v>
      </c>
      <c r="F165" s="180">
        <v>0.31113164334901061</v>
      </c>
      <c r="G165" s="181">
        <v>2.5498234518861471E-3</v>
      </c>
      <c r="H165" s="182">
        <v>0.14629300171221191</v>
      </c>
      <c r="I165" s="183">
        <v>0.11770264599697002</v>
      </c>
      <c r="J165" s="212">
        <v>7.7808974952507215E-4</v>
      </c>
    </row>
    <row r="166" spans="1:10" x14ac:dyDescent="0.25">
      <c r="A166" s="25"/>
      <c r="B166" s="209">
        <v>922</v>
      </c>
      <c r="C166" s="216" t="s">
        <v>26</v>
      </c>
      <c r="D166" s="211" t="s">
        <v>53</v>
      </c>
      <c r="E166" s="179">
        <v>0.38232081184698236</v>
      </c>
      <c r="F166" s="180">
        <v>1.3157909127882208</v>
      </c>
      <c r="G166" s="181">
        <v>0.56837892167863568</v>
      </c>
      <c r="H166" s="182">
        <v>9.109014213076487E-2</v>
      </c>
      <c r="I166" s="183">
        <v>0.279289971299928</v>
      </c>
      <c r="J166" s="212">
        <v>0.18989449896216862</v>
      </c>
    </row>
    <row r="167" spans="1:10" x14ac:dyDescent="0.25">
      <c r="A167" s="25"/>
      <c r="B167" s="209">
        <v>922</v>
      </c>
      <c r="C167" s="216" t="s">
        <v>26</v>
      </c>
      <c r="D167" s="211" t="s">
        <v>54</v>
      </c>
      <c r="E167" s="179">
        <v>4.9941973874881427</v>
      </c>
      <c r="F167" s="180">
        <v>4.6986753750262586</v>
      </c>
      <c r="G167" s="214">
        <v>4.3914765542866459</v>
      </c>
      <c r="H167" s="182">
        <v>0.77920254057546101</v>
      </c>
      <c r="I167" s="183">
        <v>0.83109147325541133</v>
      </c>
      <c r="J167" s="215">
        <v>0.88313844207366121</v>
      </c>
    </row>
    <row r="168" spans="1:10" x14ac:dyDescent="0.25">
      <c r="A168" s="25"/>
      <c r="B168" s="209">
        <v>922</v>
      </c>
      <c r="C168" s="216" t="s">
        <v>26</v>
      </c>
      <c r="D168" s="217" t="s">
        <v>30</v>
      </c>
      <c r="E168" s="179">
        <v>11.610620745243093</v>
      </c>
      <c r="F168" s="180">
        <v>11.926154539559649</v>
      </c>
      <c r="G168" s="181">
        <f>SUM(G163:G167)</f>
        <v>8.9636281766210999</v>
      </c>
      <c r="H168" s="182">
        <v>0.13745539444206858</v>
      </c>
      <c r="I168" s="183">
        <v>0.14276950015113124</v>
      </c>
      <c r="J168" s="212">
        <v>0.11567997359823005</v>
      </c>
    </row>
    <row r="169" spans="1:10" ht="15.75" thickBot="1" x14ac:dyDescent="0.3">
      <c r="A169" s="25"/>
      <c r="B169" s="218"/>
      <c r="C169" s="224"/>
      <c r="D169" s="225" t="s">
        <v>131</v>
      </c>
      <c r="E169" s="192">
        <v>10.856684987516733</v>
      </c>
      <c r="F169" s="193">
        <v>10.610363626771427</v>
      </c>
      <c r="G169" s="194">
        <f>G168-G166-G165</f>
        <v>8.392699431490577</v>
      </c>
      <c r="H169" s="195">
        <v>0.13967013102275586</v>
      </c>
      <c r="I169" s="196">
        <v>0.13519643516102464</v>
      </c>
      <c r="J169" s="220">
        <v>0.11784806240892115</v>
      </c>
    </row>
    <row r="170" spans="1:10" x14ac:dyDescent="0.25">
      <c r="A170" s="25"/>
      <c r="B170" s="221">
        <v>923</v>
      </c>
      <c r="C170" s="222" t="s">
        <v>27</v>
      </c>
      <c r="D170" s="223" t="s">
        <v>50</v>
      </c>
      <c r="E170" s="172">
        <v>4.5147517510319144</v>
      </c>
      <c r="F170" s="173">
        <v>4.5093545670181658</v>
      </c>
      <c r="G170" s="174">
        <v>4.2605289095142362</v>
      </c>
      <c r="H170" s="175">
        <v>7.3474335070047178E-2</v>
      </c>
      <c r="I170" s="176">
        <v>7.5661568321657796E-2</v>
      </c>
      <c r="J170" s="212">
        <v>7.0789379879175149E-2</v>
      </c>
    </row>
    <row r="171" spans="1:10" x14ac:dyDescent="0.25">
      <c r="A171" s="25"/>
      <c r="B171" s="209">
        <v>923</v>
      </c>
      <c r="C171" s="216" t="s">
        <v>27</v>
      </c>
      <c r="D171" s="211" t="s">
        <v>51</v>
      </c>
      <c r="E171" s="179">
        <v>19.841274745324021</v>
      </c>
      <c r="F171" s="180">
        <v>16.49064011028495</v>
      </c>
      <c r="G171" s="181">
        <v>18.185102857280867</v>
      </c>
      <c r="H171" s="182">
        <v>0.17286302230812561</v>
      </c>
      <c r="I171" s="183">
        <v>0.1452854935051355</v>
      </c>
      <c r="J171" s="212">
        <v>0.15537816325236115</v>
      </c>
    </row>
    <row r="172" spans="1:10" x14ac:dyDescent="0.25">
      <c r="A172" s="25"/>
      <c r="B172" s="209">
        <v>923</v>
      </c>
      <c r="C172" s="216" t="s">
        <v>27</v>
      </c>
      <c r="D172" s="211" t="s">
        <v>52</v>
      </c>
      <c r="E172" s="179">
        <v>0.63634500480975043</v>
      </c>
      <c r="F172" s="180">
        <v>0.10525530112585896</v>
      </c>
      <c r="G172" s="181">
        <v>0.37805692857747136</v>
      </c>
      <c r="H172" s="182">
        <v>0.1051259100289188</v>
      </c>
      <c r="I172" s="183">
        <v>1.7738740659335412E-2</v>
      </c>
      <c r="J172" s="212">
        <v>6.1637639695424074E-2</v>
      </c>
    </row>
    <row r="173" spans="1:10" x14ac:dyDescent="0.25">
      <c r="A173" s="25"/>
      <c r="B173" s="209">
        <v>923</v>
      </c>
      <c r="C173" s="216" t="s">
        <v>27</v>
      </c>
      <c r="D173" s="211" t="s">
        <v>53</v>
      </c>
      <c r="E173" s="179">
        <v>0</v>
      </c>
      <c r="F173" s="180">
        <v>0</v>
      </c>
      <c r="G173" s="181">
        <v>6.758079856772535E-2</v>
      </c>
      <c r="H173" s="228" t="s">
        <v>148</v>
      </c>
      <c r="I173" s="226" t="s">
        <v>148</v>
      </c>
      <c r="J173" s="441">
        <v>0.24244232670036001</v>
      </c>
    </row>
    <row r="174" spans="1:10" x14ac:dyDescent="0.25">
      <c r="A174" s="25"/>
      <c r="B174" s="209">
        <v>923</v>
      </c>
      <c r="C174" s="216" t="s">
        <v>27</v>
      </c>
      <c r="D174" s="211" t="s">
        <v>54</v>
      </c>
      <c r="E174" s="179">
        <v>5.1768496432769284</v>
      </c>
      <c r="F174" s="180">
        <v>5.2472756227093651</v>
      </c>
      <c r="G174" s="214">
        <v>4.6629729879562696</v>
      </c>
      <c r="H174" s="182">
        <v>0.43454699810352782</v>
      </c>
      <c r="I174" s="183">
        <v>0.50090119512254261</v>
      </c>
      <c r="J174" s="215">
        <v>0.59526884119854495</v>
      </c>
    </row>
    <row r="175" spans="1:10" x14ac:dyDescent="0.25">
      <c r="A175" s="25"/>
      <c r="B175" s="209">
        <v>923</v>
      </c>
      <c r="C175" s="216" t="s">
        <v>27</v>
      </c>
      <c r="D175" s="217" t="s">
        <v>30</v>
      </c>
      <c r="E175" s="179">
        <v>30.169221144442599</v>
      </c>
      <c r="F175" s="180">
        <v>26.352525601138339</v>
      </c>
      <c r="G175" s="181">
        <f>SUM(G170:G174)</f>
        <v>27.554242481896569</v>
      </c>
      <c r="H175" s="182">
        <v>0.15535660510968355</v>
      </c>
      <c r="I175" s="183">
        <v>0.13905363415818975</v>
      </c>
      <c r="J175" s="212">
        <v>0.14390940170689739</v>
      </c>
    </row>
    <row r="176" spans="1:10" ht="15.75" thickBot="1" x14ac:dyDescent="0.3">
      <c r="A176" s="25"/>
      <c r="B176" s="218"/>
      <c r="C176" s="224"/>
      <c r="D176" s="225" t="s">
        <v>131</v>
      </c>
      <c r="E176" s="192">
        <v>29.532876139632865</v>
      </c>
      <c r="F176" s="193">
        <v>26.352525601138339</v>
      </c>
      <c r="G176" s="194">
        <f>G175-G173-G172</f>
        <v>27.108604754751372</v>
      </c>
      <c r="H176" s="195">
        <v>0.15697271348366804</v>
      </c>
      <c r="I176" s="196">
        <v>0.1429747578369209</v>
      </c>
      <c r="J176" s="220">
        <v>0.1464878012489518</v>
      </c>
    </row>
    <row r="177" spans="1:11" x14ac:dyDescent="0.25">
      <c r="A177" s="25"/>
      <c r="B177" s="221">
        <v>924</v>
      </c>
      <c r="C177" s="222" t="s">
        <v>28</v>
      </c>
      <c r="D177" s="223" t="s">
        <v>50</v>
      </c>
      <c r="E177" s="172">
        <v>0.57239355064682074</v>
      </c>
      <c r="F177" s="173">
        <v>0.55047077261307398</v>
      </c>
      <c r="G177" s="174">
        <v>0.62819706500837358</v>
      </c>
      <c r="H177" s="175">
        <v>0.20024332799723654</v>
      </c>
      <c r="I177" s="176">
        <v>0.20124841793639919</v>
      </c>
      <c r="J177" s="212">
        <v>0.20042467289927149</v>
      </c>
    </row>
    <row r="178" spans="1:11" x14ac:dyDescent="0.25">
      <c r="A178" s="25"/>
      <c r="B178" s="209">
        <v>924</v>
      </c>
      <c r="C178" s="216" t="s">
        <v>28</v>
      </c>
      <c r="D178" s="211" t="s">
        <v>51</v>
      </c>
      <c r="E178" s="179">
        <v>2.3487305205452409</v>
      </c>
      <c r="F178" s="180">
        <v>1.5555077104116579</v>
      </c>
      <c r="G178" s="181">
        <v>1.026443944973811</v>
      </c>
      <c r="H178" s="182">
        <v>0.33037901881298049</v>
      </c>
      <c r="I178" s="183">
        <v>0.23686119141299189</v>
      </c>
      <c r="J178" s="212">
        <v>0.18741091241577204</v>
      </c>
    </row>
    <row r="179" spans="1:11" x14ac:dyDescent="0.25">
      <c r="A179" s="25"/>
      <c r="B179" s="209">
        <v>924</v>
      </c>
      <c r="C179" s="216" t="s">
        <v>28</v>
      </c>
      <c r="D179" s="211" t="s">
        <v>52</v>
      </c>
      <c r="E179" s="179">
        <v>0.2912573548004263</v>
      </c>
      <c r="F179" s="180">
        <v>8.6218526628306452E-2</v>
      </c>
      <c r="G179" s="181">
        <v>2.0166819199999998E-2</v>
      </c>
      <c r="H179" s="182">
        <v>0.20177303258105447</v>
      </c>
      <c r="I179" s="183">
        <v>0.105099685047</v>
      </c>
      <c r="J179" s="212">
        <v>3.1839999999999993E-2</v>
      </c>
    </row>
    <row r="180" spans="1:11" x14ac:dyDescent="0.25">
      <c r="A180" s="25"/>
      <c r="B180" s="209">
        <v>924</v>
      </c>
      <c r="C180" s="216" t="s">
        <v>28</v>
      </c>
      <c r="D180" s="211" t="s">
        <v>53</v>
      </c>
      <c r="E180" s="179">
        <v>0</v>
      </c>
      <c r="F180" s="180">
        <v>1.8510608374452481E-2</v>
      </c>
      <c r="G180" s="181">
        <v>0.33906000000000003</v>
      </c>
      <c r="H180" s="228" t="s">
        <v>148</v>
      </c>
      <c r="I180" s="226">
        <v>0.98043476559599996</v>
      </c>
      <c r="J180" s="212">
        <v>1.0000000000000002</v>
      </c>
    </row>
    <row r="181" spans="1:11" x14ac:dyDescent="0.25">
      <c r="A181" s="25"/>
      <c r="B181" s="209">
        <v>924</v>
      </c>
      <c r="C181" s="216" t="s">
        <v>28</v>
      </c>
      <c r="D181" s="211" t="s">
        <v>54</v>
      </c>
      <c r="E181" s="179">
        <v>1.3241437927604724</v>
      </c>
      <c r="F181" s="180">
        <v>1.1591706110600022</v>
      </c>
      <c r="G181" s="214">
        <v>1.668735821304052</v>
      </c>
      <c r="H181" s="182">
        <v>0.98830714262505304</v>
      </c>
      <c r="I181" s="183">
        <v>0.9558199225396844</v>
      </c>
      <c r="J181" s="215">
        <v>0.84029196903371361</v>
      </c>
    </row>
    <row r="182" spans="1:11" x14ac:dyDescent="0.25">
      <c r="A182" s="25"/>
      <c r="B182" s="209">
        <v>924</v>
      </c>
      <c r="C182" s="216" t="s">
        <v>28</v>
      </c>
      <c r="D182" s="217" t="s">
        <v>30</v>
      </c>
      <c r="E182" s="179">
        <v>4.5365252187529599</v>
      </c>
      <c r="F182" s="180">
        <v>3.3698782290874929</v>
      </c>
      <c r="G182" s="181">
        <f>SUM(G177:G181)</f>
        <v>3.6826036504862367</v>
      </c>
      <c r="H182" s="182">
        <v>0.35577827437343762</v>
      </c>
      <c r="I182" s="183">
        <v>0.29678973132843245</v>
      </c>
      <c r="J182" s="212">
        <v>0.31829889698264052</v>
      </c>
    </row>
    <row r="183" spans="1:11" ht="15.75" thickBot="1" x14ac:dyDescent="0.3">
      <c r="A183" s="25"/>
      <c r="B183" s="218"/>
      <c r="C183" s="224"/>
      <c r="D183" s="225" t="s">
        <v>131</v>
      </c>
      <c r="E183" s="192">
        <v>4.2452678639525345</v>
      </c>
      <c r="F183" s="193">
        <v>3.3513676207130403</v>
      </c>
      <c r="G183" s="194">
        <f>G182-G180-G179</f>
        <v>3.3233768312862368</v>
      </c>
      <c r="H183" s="195">
        <v>0.37543823691819889</v>
      </c>
      <c r="I183" s="196">
        <v>0.31051706996393164</v>
      </c>
      <c r="J183" s="220">
        <v>0.31360895626073271</v>
      </c>
    </row>
    <row r="184" spans="1:11" ht="3.75" customHeight="1" x14ac:dyDescent="0.25">
      <c r="B184" s="56"/>
      <c r="C184" s="56"/>
      <c r="D184" s="56"/>
      <c r="E184" s="56"/>
      <c r="F184" s="56"/>
      <c r="G184" s="56"/>
      <c r="H184" s="56"/>
      <c r="I184" s="56"/>
      <c r="J184" s="56"/>
    </row>
    <row r="185" spans="1:11" ht="15" customHeight="1" x14ac:dyDescent="0.25">
      <c r="B185" s="451" t="s">
        <v>120</v>
      </c>
      <c r="C185" s="451"/>
      <c r="D185" s="451"/>
      <c r="E185" s="451"/>
      <c r="F185" s="451"/>
      <c r="G185" s="451"/>
      <c r="H185" s="451"/>
      <c r="I185" s="451"/>
      <c r="J185" s="451"/>
      <c r="K185" s="35"/>
    </row>
    <row r="186" spans="1:11" ht="9.75" customHeight="1" x14ac:dyDescent="0.25">
      <c r="B186" s="451"/>
      <c r="C186" s="451"/>
      <c r="D186" s="451"/>
      <c r="E186" s="451"/>
      <c r="F186" s="451"/>
      <c r="G186" s="451"/>
      <c r="H186" s="451"/>
      <c r="I186" s="451"/>
      <c r="J186" s="451"/>
      <c r="K186" s="35"/>
    </row>
    <row r="187" spans="1:11" ht="9" customHeight="1" x14ac:dyDescent="0.25">
      <c r="B187" s="27"/>
    </row>
  </sheetData>
  <sheetProtection autoFilter="0"/>
  <mergeCells count="4">
    <mergeCell ref="B185:J186"/>
    <mergeCell ref="E5:G5"/>
    <mergeCell ref="H5:J5"/>
    <mergeCell ref="B8:C14"/>
  </mergeCells>
  <pageMargins left="0.19685039370078741" right="0.19685039370078741" top="0.74803149606299213" bottom="0.74803149606299213" header="0.31496062992125984" footer="0.31496062992125984"/>
  <pageSetup paperSize="9" scale="79" orientation="portrait" r:id="rId1"/>
  <rowBreaks count="3" manualBreakCount="3">
    <brk id="57" max="16383" man="1"/>
    <brk id="113" max="16383" man="1"/>
    <brk id="16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5">
    <tabColor rgb="FF00B050"/>
  </sheetPr>
  <dimension ref="A1:T35"/>
  <sheetViews>
    <sheetView workbookViewId="0">
      <selection activeCell="W19" sqref="W19"/>
    </sheetView>
  </sheetViews>
  <sheetFormatPr defaultColWidth="9.140625" defaultRowHeight="15" x14ac:dyDescent="0.25"/>
  <cols>
    <col min="1" max="1" width="2.7109375" style="26" customWidth="1"/>
    <col min="2" max="2" width="5.140625" style="26" customWidth="1"/>
    <col min="3" max="3" width="20.42578125" style="26" customWidth="1"/>
    <col min="4" max="13" width="8.85546875" style="26" customWidth="1"/>
    <col min="14" max="15" width="9.5703125" style="26" customWidth="1"/>
    <col min="16" max="19" width="8.85546875" style="26" customWidth="1"/>
    <col min="20" max="20" width="3.5703125" style="26" customWidth="1"/>
    <col min="21" max="16384" width="9.140625" style="26"/>
  </cols>
  <sheetData>
    <row r="1" spans="2:19" ht="15" customHeight="1" thickBot="1" x14ac:dyDescent="0.3">
      <c r="H1" s="23"/>
      <c r="I1" s="23"/>
    </row>
    <row r="2" spans="2:19" x14ac:dyDescent="0.25">
      <c r="B2" s="230" t="s">
        <v>210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</row>
    <row r="3" spans="2:19" x14ac:dyDescent="0.25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4"/>
    </row>
    <row r="4" spans="2:19" ht="14.45" customHeight="1" x14ac:dyDescent="0.25">
      <c r="B4" s="247"/>
      <c r="C4" s="241"/>
      <c r="D4" s="470" t="s">
        <v>30</v>
      </c>
      <c r="E4" s="470"/>
      <c r="F4" s="470" t="s">
        <v>1</v>
      </c>
      <c r="G4" s="470"/>
      <c r="H4" s="470" t="s">
        <v>2</v>
      </c>
      <c r="I4" s="470"/>
      <c r="J4" s="470" t="s">
        <v>133</v>
      </c>
      <c r="K4" s="470"/>
      <c r="L4" s="470" t="s">
        <v>134</v>
      </c>
      <c r="M4" s="470"/>
      <c r="N4" s="470" t="s">
        <v>135</v>
      </c>
      <c r="O4" s="470"/>
      <c r="P4" s="470" t="s">
        <v>136</v>
      </c>
      <c r="Q4" s="470"/>
      <c r="R4" s="470" t="s">
        <v>106</v>
      </c>
      <c r="S4" s="471"/>
    </row>
    <row r="5" spans="2:19" x14ac:dyDescent="0.25">
      <c r="B5" s="248"/>
      <c r="C5" s="249"/>
      <c r="D5" s="241">
        <f>Overblik!$D$6</f>
        <v>2020</v>
      </c>
      <c r="E5" s="241">
        <f>Overblik!$E$6</f>
        <v>2021</v>
      </c>
      <c r="F5" s="241">
        <f>Overblik!$D$6</f>
        <v>2020</v>
      </c>
      <c r="G5" s="241">
        <f>Overblik!$E$6</f>
        <v>2021</v>
      </c>
      <c r="H5" s="241">
        <f>Overblik!$D$6</f>
        <v>2020</v>
      </c>
      <c r="I5" s="241">
        <f>Overblik!$E$6</f>
        <v>2021</v>
      </c>
      <c r="J5" s="241">
        <f>Overblik!$D$6</f>
        <v>2020</v>
      </c>
      <c r="K5" s="241">
        <f>Overblik!$E$6</f>
        <v>2021</v>
      </c>
      <c r="L5" s="241">
        <f>Overblik!$D$6</f>
        <v>2020</v>
      </c>
      <c r="M5" s="241">
        <f>Overblik!$E$6</f>
        <v>2021</v>
      </c>
      <c r="N5" s="241">
        <f>Overblik!$D$6</f>
        <v>2020</v>
      </c>
      <c r="O5" s="241">
        <f>Overblik!$E$6</f>
        <v>2021</v>
      </c>
      <c r="P5" s="241">
        <f>Overblik!$D$6</f>
        <v>2020</v>
      </c>
      <c r="Q5" s="241">
        <f>Overblik!$E$6</f>
        <v>2021</v>
      </c>
      <c r="R5" s="241">
        <f>Overblik!$D$6</f>
        <v>2020</v>
      </c>
      <c r="S5" s="242">
        <f>Overblik!$E$6</f>
        <v>2021</v>
      </c>
    </row>
    <row r="6" spans="2:19" x14ac:dyDescent="0.25">
      <c r="B6" s="248"/>
      <c r="C6" s="249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2"/>
    </row>
    <row r="7" spans="2:19" ht="15.75" customHeight="1" thickBot="1" x14ac:dyDescent="0.3">
      <c r="B7" s="467" t="s">
        <v>107</v>
      </c>
      <c r="C7" s="468"/>
      <c r="D7" s="255">
        <v>777180</v>
      </c>
      <c r="E7" s="256">
        <v>743536</v>
      </c>
      <c r="F7" s="255">
        <v>212842</v>
      </c>
      <c r="G7" s="256">
        <v>204854</v>
      </c>
      <c r="H7" s="255">
        <v>47895</v>
      </c>
      <c r="I7" s="256">
        <v>46672</v>
      </c>
      <c r="J7" s="255">
        <v>305974.01</v>
      </c>
      <c r="K7" s="256">
        <v>258149</v>
      </c>
      <c r="L7" s="255">
        <v>8741.39</v>
      </c>
      <c r="M7" s="256">
        <v>7894</v>
      </c>
      <c r="N7" s="255">
        <v>14429.459999999997</v>
      </c>
      <c r="O7" s="256">
        <v>15096</v>
      </c>
      <c r="P7" s="255">
        <v>56455.859999999993</v>
      </c>
      <c r="Q7" s="256">
        <v>56482</v>
      </c>
      <c r="R7" s="255">
        <v>115486</v>
      </c>
      <c r="S7" s="256">
        <v>131209</v>
      </c>
    </row>
    <row r="8" spans="2:19" ht="13.5" customHeight="1" thickBot="1" x14ac:dyDescent="0.3">
      <c r="B8" s="250" t="s">
        <v>29</v>
      </c>
      <c r="C8" s="251" t="s">
        <v>0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253"/>
      <c r="R8" s="253"/>
      <c r="S8" s="254"/>
    </row>
    <row r="9" spans="2:19" x14ac:dyDescent="0.25">
      <c r="B9" s="262">
        <v>901</v>
      </c>
      <c r="C9" s="263" t="s">
        <v>5</v>
      </c>
      <c r="D9" s="257">
        <v>23040</v>
      </c>
      <c r="E9" s="258">
        <v>22772</v>
      </c>
      <c r="F9" s="257">
        <v>4876</v>
      </c>
      <c r="G9" s="258">
        <v>5237</v>
      </c>
      <c r="H9" s="257">
        <v>1391</v>
      </c>
      <c r="I9" s="258">
        <v>1392</v>
      </c>
      <c r="J9" s="257">
        <v>11298.41</v>
      </c>
      <c r="K9" s="258">
        <v>9171.26</v>
      </c>
      <c r="L9" s="257">
        <v>472.74</v>
      </c>
      <c r="M9" s="258">
        <v>435.27</v>
      </c>
      <c r="N9" s="257">
        <v>665.65</v>
      </c>
      <c r="O9" s="258">
        <v>652.51</v>
      </c>
      <c r="P9" s="257">
        <v>2377.44</v>
      </c>
      <c r="Q9" s="258">
        <v>2340.38</v>
      </c>
      <c r="R9" s="257">
        <v>2945</v>
      </c>
      <c r="S9" s="258">
        <v>3563</v>
      </c>
    </row>
    <row r="10" spans="2:19" x14ac:dyDescent="0.25">
      <c r="B10" s="264">
        <v>902</v>
      </c>
      <c r="C10" s="265" t="s">
        <v>6</v>
      </c>
      <c r="D10" s="259">
        <v>38052</v>
      </c>
      <c r="E10" s="260">
        <v>38604</v>
      </c>
      <c r="F10" s="259">
        <v>9295</v>
      </c>
      <c r="G10" s="260">
        <v>9159</v>
      </c>
      <c r="H10" s="259">
        <v>2546</v>
      </c>
      <c r="I10" s="260">
        <v>2825</v>
      </c>
      <c r="J10" s="259">
        <v>16504.240000000002</v>
      </c>
      <c r="K10" s="260">
        <v>13845.54</v>
      </c>
      <c r="L10" s="259">
        <v>420.18</v>
      </c>
      <c r="M10" s="260">
        <v>391.19</v>
      </c>
      <c r="N10" s="259">
        <v>913.88</v>
      </c>
      <c r="O10" s="260">
        <v>988.18</v>
      </c>
      <c r="P10" s="259">
        <v>2780.83</v>
      </c>
      <c r="Q10" s="260">
        <v>3006.07</v>
      </c>
      <c r="R10" s="259">
        <v>4741</v>
      </c>
      <c r="S10" s="260">
        <v>6368</v>
      </c>
    </row>
    <row r="11" spans="2:19" x14ac:dyDescent="0.25">
      <c r="B11" s="264">
        <v>903</v>
      </c>
      <c r="C11" s="265" t="s">
        <v>7</v>
      </c>
      <c r="D11" s="259">
        <v>26236</v>
      </c>
      <c r="E11" s="260">
        <v>25640</v>
      </c>
      <c r="F11" s="259">
        <v>5942</v>
      </c>
      <c r="G11" s="260">
        <v>5495</v>
      </c>
      <c r="H11" s="259">
        <v>1573</v>
      </c>
      <c r="I11" s="260">
        <v>1787</v>
      </c>
      <c r="J11" s="259">
        <v>13268.05</v>
      </c>
      <c r="K11" s="260">
        <v>9394.2199999999993</v>
      </c>
      <c r="L11" s="259">
        <v>524.24</v>
      </c>
      <c r="M11" s="260">
        <v>442.86</v>
      </c>
      <c r="N11" s="259">
        <v>684.54</v>
      </c>
      <c r="O11" s="260">
        <v>830.03</v>
      </c>
      <c r="P11" s="259">
        <v>2271</v>
      </c>
      <c r="Q11" s="260">
        <v>2478.06</v>
      </c>
      <c r="R11" s="259">
        <v>3344</v>
      </c>
      <c r="S11" s="260">
        <v>5026</v>
      </c>
    </row>
    <row r="12" spans="2:19" x14ac:dyDescent="0.25">
      <c r="B12" s="264">
        <v>904</v>
      </c>
      <c r="C12" s="265" t="s">
        <v>8</v>
      </c>
      <c r="D12" s="259">
        <v>48339</v>
      </c>
      <c r="E12" s="260">
        <v>43380</v>
      </c>
      <c r="F12" s="259">
        <v>14273</v>
      </c>
      <c r="G12" s="260">
        <v>12638</v>
      </c>
      <c r="H12" s="259">
        <v>2703</v>
      </c>
      <c r="I12" s="260">
        <v>2625</v>
      </c>
      <c r="J12" s="259">
        <v>19072.2</v>
      </c>
      <c r="K12" s="260">
        <v>13184.01</v>
      </c>
      <c r="L12" s="259">
        <v>254.52</v>
      </c>
      <c r="M12" s="260">
        <v>233.91</v>
      </c>
      <c r="N12" s="259">
        <v>1209.58</v>
      </c>
      <c r="O12" s="260">
        <v>1424.02</v>
      </c>
      <c r="P12" s="259">
        <v>2855.04</v>
      </c>
      <c r="Q12" s="260">
        <v>2610.08</v>
      </c>
      <c r="R12" s="259">
        <v>7294</v>
      </c>
      <c r="S12" s="260">
        <v>7584</v>
      </c>
    </row>
    <row r="13" spans="2:19" x14ac:dyDescent="0.25">
      <c r="B13" s="264">
        <v>905</v>
      </c>
      <c r="C13" s="265" t="s">
        <v>9</v>
      </c>
      <c r="D13" s="259">
        <v>26206</v>
      </c>
      <c r="E13" s="260">
        <v>27005</v>
      </c>
      <c r="F13" s="259">
        <v>7432</v>
      </c>
      <c r="G13" s="260">
        <v>7095</v>
      </c>
      <c r="H13" s="259">
        <v>1370</v>
      </c>
      <c r="I13" s="260">
        <v>1651</v>
      </c>
      <c r="J13" s="259">
        <v>10825.46</v>
      </c>
      <c r="K13" s="260">
        <v>9457.11</v>
      </c>
      <c r="L13" s="259">
        <v>345.2</v>
      </c>
      <c r="M13" s="260">
        <v>242.68</v>
      </c>
      <c r="N13" s="259">
        <v>565.48</v>
      </c>
      <c r="O13" s="260">
        <v>720.25</v>
      </c>
      <c r="P13" s="259">
        <v>2027.9</v>
      </c>
      <c r="Q13" s="260">
        <v>2341.34</v>
      </c>
      <c r="R13" s="259">
        <v>4742</v>
      </c>
      <c r="S13" s="260">
        <v>5044</v>
      </c>
    </row>
    <row r="14" spans="2:19" x14ac:dyDescent="0.25">
      <c r="B14" s="264">
        <v>906</v>
      </c>
      <c r="C14" s="265" t="s">
        <v>10</v>
      </c>
      <c r="D14" s="259">
        <v>18602</v>
      </c>
      <c r="E14" s="260">
        <v>19807</v>
      </c>
      <c r="F14" s="259">
        <v>5366</v>
      </c>
      <c r="G14" s="260">
        <v>5824</v>
      </c>
      <c r="H14" s="259">
        <v>863</v>
      </c>
      <c r="I14" s="260">
        <v>1069</v>
      </c>
      <c r="J14" s="259">
        <v>6787.16</v>
      </c>
      <c r="K14" s="260">
        <v>5867.58</v>
      </c>
      <c r="L14" s="259">
        <v>315.72000000000003</v>
      </c>
      <c r="M14" s="260">
        <v>313.02999999999997</v>
      </c>
      <c r="N14" s="259">
        <v>467.21</v>
      </c>
      <c r="O14" s="260">
        <v>406.24</v>
      </c>
      <c r="P14" s="259">
        <v>1831.2</v>
      </c>
      <c r="Q14" s="260">
        <v>1787.93</v>
      </c>
      <c r="R14" s="259">
        <v>2802</v>
      </c>
      <c r="S14" s="260">
        <v>4133</v>
      </c>
    </row>
    <row r="15" spans="2:19" x14ac:dyDescent="0.25">
      <c r="B15" s="264">
        <v>907</v>
      </c>
      <c r="C15" s="265" t="s">
        <v>11</v>
      </c>
      <c r="D15" s="259">
        <v>25086</v>
      </c>
      <c r="E15" s="260">
        <v>22733</v>
      </c>
      <c r="F15" s="259">
        <v>8098</v>
      </c>
      <c r="G15" s="260">
        <v>7083</v>
      </c>
      <c r="H15" s="259">
        <v>1235</v>
      </c>
      <c r="I15" s="260">
        <v>1190</v>
      </c>
      <c r="J15" s="259">
        <v>8108.17</v>
      </c>
      <c r="K15" s="260">
        <v>6590.17</v>
      </c>
      <c r="L15" s="259">
        <v>235.12</v>
      </c>
      <c r="M15" s="260">
        <v>245.32</v>
      </c>
      <c r="N15" s="259">
        <v>519.6</v>
      </c>
      <c r="O15" s="260">
        <v>502.84</v>
      </c>
      <c r="P15" s="259">
        <v>1796.25</v>
      </c>
      <c r="Q15" s="260">
        <v>1759.88</v>
      </c>
      <c r="R15" s="259">
        <v>3800</v>
      </c>
      <c r="S15" s="260">
        <v>4672</v>
      </c>
    </row>
    <row r="16" spans="2:19" x14ac:dyDescent="0.25">
      <c r="B16" s="264">
        <v>908</v>
      </c>
      <c r="C16" s="265" t="s">
        <v>12</v>
      </c>
      <c r="D16" s="259">
        <v>19908</v>
      </c>
      <c r="E16" s="260">
        <v>20045</v>
      </c>
      <c r="F16" s="259">
        <v>5142</v>
      </c>
      <c r="G16" s="260">
        <v>4752</v>
      </c>
      <c r="H16" s="259">
        <v>1189</v>
      </c>
      <c r="I16" s="260">
        <v>1295</v>
      </c>
      <c r="J16" s="259">
        <v>7264.57</v>
      </c>
      <c r="K16" s="260">
        <v>7376.7</v>
      </c>
      <c r="L16" s="259">
        <v>256.33999999999997</v>
      </c>
      <c r="M16" s="260">
        <v>252.88</v>
      </c>
      <c r="N16" s="259">
        <v>601.78</v>
      </c>
      <c r="O16" s="260">
        <v>636.16</v>
      </c>
      <c r="P16" s="259">
        <v>1655.44</v>
      </c>
      <c r="Q16" s="260">
        <v>1768.3</v>
      </c>
      <c r="R16" s="259">
        <v>3818</v>
      </c>
      <c r="S16" s="260">
        <v>4388</v>
      </c>
    </row>
    <row r="17" spans="2:19" x14ac:dyDescent="0.25">
      <c r="B17" s="264">
        <v>909</v>
      </c>
      <c r="C17" s="265" t="s">
        <v>13</v>
      </c>
      <c r="D17" s="259">
        <v>37883</v>
      </c>
      <c r="E17" s="260">
        <v>38841</v>
      </c>
      <c r="F17" s="259">
        <v>9830</v>
      </c>
      <c r="G17" s="260">
        <v>10473</v>
      </c>
      <c r="H17" s="259">
        <v>2636</v>
      </c>
      <c r="I17" s="260">
        <v>2525</v>
      </c>
      <c r="J17" s="259">
        <v>13476.52</v>
      </c>
      <c r="K17" s="260">
        <v>13895.5</v>
      </c>
      <c r="L17" s="259">
        <v>472.07</v>
      </c>
      <c r="M17" s="260">
        <v>401.79</v>
      </c>
      <c r="N17" s="259">
        <v>736.88</v>
      </c>
      <c r="O17" s="260">
        <v>850.34</v>
      </c>
      <c r="P17" s="259">
        <v>2534.6</v>
      </c>
      <c r="Q17" s="260">
        <v>2725.88</v>
      </c>
      <c r="R17" s="259">
        <v>8470</v>
      </c>
      <c r="S17" s="260">
        <v>6887</v>
      </c>
    </row>
    <row r="18" spans="2:19" x14ac:dyDescent="0.25">
      <c r="B18" s="264">
        <v>910</v>
      </c>
      <c r="C18" s="265" t="s">
        <v>14</v>
      </c>
      <c r="D18" s="259">
        <v>26448</v>
      </c>
      <c r="E18" s="260">
        <v>24701</v>
      </c>
      <c r="F18" s="259">
        <v>7997</v>
      </c>
      <c r="G18" s="260">
        <v>6898</v>
      </c>
      <c r="H18" s="259">
        <v>1227</v>
      </c>
      <c r="I18" s="260">
        <v>1388</v>
      </c>
      <c r="J18" s="259">
        <v>9884.77</v>
      </c>
      <c r="K18" s="260">
        <v>8552.4699999999993</v>
      </c>
      <c r="L18" s="259">
        <v>271.82</v>
      </c>
      <c r="M18" s="260">
        <v>244.2</v>
      </c>
      <c r="N18" s="259">
        <v>649.69000000000005</v>
      </c>
      <c r="O18" s="260">
        <v>607.74</v>
      </c>
      <c r="P18" s="259">
        <v>2297.0300000000002</v>
      </c>
      <c r="Q18" s="260">
        <v>2215.77</v>
      </c>
      <c r="R18" s="259">
        <v>3330</v>
      </c>
      <c r="S18" s="260">
        <v>3537</v>
      </c>
    </row>
    <row r="19" spans="2:19" x14ac:dyDescent="0.25">
      <c r="B19" s="264">
        <v>911</v>
      </c>
      <c r="C19" s="265" t="s">
        <v>15</v>
      </c>
      <c r="D19" s="259">
        <v>32014</v>
      </c>
      <c r="E19" s="260">
        <v>30394</v>
      </c>
      <c r="F19" s="259">
        <v>8828</v>
      </c>
      <c r="G19" s="260">
        <v>9200</v>
      </c>
      <c r="H19" s="259">
        <v>1644</v>
      </c>
      <c r="I19" s="260">
        <v>1487</v>
      </c>
      <c r="J19" s="259">
        <v>14382.76</v>
      </c>
      <c r="K19" s="260">
        <v>11243.78</v>
      </c>
      <c r="L19" s="259">
        <v>475.1</v>
      </c>
      <c r="M19" s="260">
        <v>405</v>
      </c>
      <c r="N19" s="259">
        <v>709.28</v>
      </c>
      <c r="O19" s="260">
        <v>668.54</v>
      </c>
      <c r="P19" s="259">
        <v>2617.69</v>
      </c>
      <c r="Q19" s="260">
        <v>2396.1999999999998</v>
      </c>
      <c r="R19" s="259">
        <v>3851</v>
      </c>
      <c r="S19" s="260">
        <v>4556</v>
      </c>
    </row>
    <row r="20" spans="2:19" x14ac:dyDescent="0.25">
      <c r="B20" s="264">
        <v>912</v>
      </c>
      <c r="C20" s="265" t="s">
        <v>16</v>
      </c>
      <c r="D20" s="259">
        <v>40165</v>
      </c>
      <c r="E20" s="260">
        <v>43008</v>
      </c>
      <c r="F20" s="259">
        <v>10934</v>
      </c>
      <c r="G20" s="260">
        <v>11392</v>
      </c>
      <c r="H20" s="259">
        <v>2254</v>
      </c>
      <c r="I20" s="260">
        <v>2510</v>
      </c>
      <c r="J20" s="259">
        <v>15480.76</v>
      </c>
      <c r="K20" s="260">
        <v>15971.52</v>
      </c>
      <c r="L20" s="259">
        <v>488.89</v>
      </c>
      <c r="M20" s="260">
        <v>509.28</v>
      </c>
      <c r="N20" s="259">
        <v>1090.17</v>
      </c>
      <c r="O20" s="260">
        <v>1378.21</v>
      </c>
      <c r="P20" s="259">
        <v>3244.5</v>
      </c>
      <c r="Q20" s="260">
        <v>3374.73</v>
      </c>
      <c r="R20" s="259">
        <v>5957</v>
      </c>
      <c r="S20" s="260">
        <v>6465</v>
      </c>
    </row>
    <row r="21" spans="2:19" x14ac:dyDescent="0.25">
      <c r="B21" s="264">
        <v>913</v>
      </c>
      <c r="C21" s="265" t="s">
        <v>17</v>
      </c>
      <c r="D21" s="259">
        <v>19002</v>
      </c>
      <c r="E21" s="260">
        <v>18432</v>
      </c>
      <c r="F21" s="259">
        <v>4459</v>
      </c>
      <c r="G21" s="260">
        <v>4155</v>
      </c>
      <c r="H21" s="259">
        <v>1085</v>
      </c>
      <c r="I21" s="260">
        <v>1120</v>
      </c>
      <c r="J21" s="259">
        <v>8746.18</v>
      </c>
      <c r="K21" s="260">
        <v>7725.31</v>
      </c>
      <c r="L21" s="259">
        <v>272.54000000000002</v>
      </c>
      <c r="M21" s="260">
        <v>302.83999999999997</v>
      </c>
      <c r="N21" s="259">
        <v>562.39</v>
      </c>
      <c r="O21" s="260">
        <v>487.18</v>
      </c>
      <c r="P21" s="259">
        <v>1868.01</v>
      </c>
      <c r="Q21" s="260">
        <v>2023.06</v>
      </c>
      <c r="R21" s="259">
        <v>2428</v>
      </c>
      <c r="S21" s="260">
        <v>3208</v>
      </c>
    </row>
    <row r="22" spans="2:19" x14ac:dyDescent="0.25">
      <c r="B22" s="264">
        <v>914</v>
      </c>
      <c r="C22" s="265" t="s">
        <v>18</v>
      </c>
      <c r="D22" s="259">
        <v>28735</v>
      </c>
      <c r="E22" s="260">
        <v>24542</v>
      </c>
      <c r="F22" s="259">
        <v>7782</v>
      </c>
      <c r="G22" s="260">
        <v>6258</v>
      </c>
      <c r="H22" s="259">
        <v>1403</v>
      </c>
      <c r="I22" s="260">
        <v>1347</v>
      </c>
      <c r="J22" s="259">
        <v>13757.53</v>
      </c>
      <c r="K22" s="260">
        <v>10640.94</v>
      </c>
      <c r="L22" s="259">
        <v>882.95</v>
      </c>
      <c r="M22" s="260">
        <v>721.81</v>
      </c>
      <c r="N22" s="259">
        <v>594.52</v>
      </c>
      <c r="O22" s="260">
        <v>525.92999999999995</v>
      </c>
      <c r="P22" s="259">
        <v>2312.23</v>
      </c>
      <c r="Q22" s="260">
        <v>2239.7600000000002</v>
      </c>
      <c r="R22" s="259">
        <v>1957</v>
      </c>
      <c r="S22" s="260">
        <v>2267</v>
      </c>
    </row>
    <row r="23" spans="2:19" x14ac:dyDescent="0.25">
      <c r="B23" s="264">
        <v>915</v>
      </c>
      <c r="C23" s="265" t="s">
        <v>19</v>
      </c>
      <c r="D23" s="259">
        <v>36326</v>
      </c>
      <c r="E23" s="260">
        <v>31288</v>
      </c>
      <c r="F23" s="259">
        <v>10513</v>
      </c>
      <c r="G23" s="260">
        <v>7532</v>
      </c>
      <c r="H23" s="259">
        <v>1843</v>
      </c>
      <c r="I23" s="260">
        <v>1860</v>
      </c>
      <c r="J23" s="259">
        <v>15857.06</v>
      </c>
      <c r="K23" s="260">
        <v>14573.64</v>
      </c>
      <c r="L23" s="259">
        <v>519.74</v>
      </c>
      <c r="M23" s="260">
        <v>380.11</v>
      </c>
      <c r="N23" s="259">
        <v>845.51</v>
      </c>
      <c r="O23" s="260">
        <v>881.06</v>
      </c>
      <c r="P23" s="259">
        <v>2509.1</v>
      </c>
      <c r="Q23" s="260">
        <v>2609.11</v>
      </c>
      <c r="R23" s="259">
        <v>4367</v>
      </c>
      <c r="S23" s="260">
        <v>4830</v>
      </c>
    </row>
    <row r="24" spans="2:19" x14ac:dyDescent="0.25">
      <c r="B24" s="264">
        <v>916</v>
      </c>
      <c r="C24" s="265" t="s">
        <v>20</v>
      </c>
      <c r="D24" s="259">
        <v>22210</v>
      </c>
      <c r="E24" s="260">
        <v>21816</v>
      </c>
      <c r="F24" s="259">
        <v>5121</v>
      </c>
      <c r="G24" s="260">
        <v>5216</v>
      </c>
      <c r="H24" s="259">
        <v>1174</v>
      </c>
      <c r="I24" s="260">
        <v>1346</v>
      </c>
      <c r="J24" s="259">
        <v>11656.42</v>
      </c>
      <c r="K24" s="260">
        <v>8855.84</v>
      </c>
      <c r="L24" s="259">
        <v>464.21</v>
      </c>
      <c r="M24" s="260">
        <v>356.55</v>
      </c>
      <c r="N24" s="259">
        <v>648.34</v>
      </c>
      <c r="O24" s="260">
        <v>652.59</v>
      </c>
      <c r="P24" s="259">
        <v>2151.88</v>
      </c>
      <c r="Q24" s="260">
        <v>1987.98</v>
      </c>
      <c r="R24" s="259">
        <v>1930</v>
      </c>
      <c r="S24" s="260">
        <v>2702</v>
      </c>
    </row>
    <row r="25" spans="2:19" x14ac:dyDescent="0.25">
      <c r="B25" s="264">
        <v>917</v>
      </c>
      <c r="C25" s="265" t="s">
        <v>21</v>
      </c>
      <c r="D25" s="259">
        <v>38172</v>
      </c>
      <c r="E25" s="260">
        <v>39014</v>
      </c>
      <c r="F25" s="259">
        <v>9404</v>
      </c>
      <c r="G25" s="260">
        <v>10972</v>
      </c>
      <c r="H25" s="259">
        <v>2470</v>
      </c>
      <c r="I25" s="260">
        <v>2270</v>
      </c>
      <c r="J25" s="259">
        <v>14739.17</v>
      </c>
      <c r="K25" s="260">
        <v>11936.93</v>
      </c>
      <c r="L25" s="259">
        <v>369.01</v>
      </c>
      <c r="M25" s="260">
        <v>360.05</v>
      </c>
      <c r="N25" s="259">
        <v>1243.42</v>
      </c>
      <c r="O25" s="260">
        <v>1215.3699999999999</v>
      </c>
      <c r="P25" s="259">
        <v>2930.67</v>
      </c>
      <c r="Q25" s="260">
        <v>3146.8</v>
      </c>
      <c r="R25" s="259">
        <v>5825</v>
      </c>
      <c r="S25" s="260">
        <v>6294</v>
      </c>
    </row>
    <row r="26" spans="2:19" x14ac:dyDescent="0.25">
      <c r="B26" s="264">
        <v>918</v>
      </c>
      <c r="C26" s="265" t="s">
        <v>22</v>
      </c>
      <c r="D26" s="259">
        <v>21583</v>
      </c>
      <c r="E26" s="260">
        <v>21814</v>
      </c>
      <c r="F26" s="259">
        <v>5464</v>
      </c>
      <c r="G26" s="260">
        <v>5520</v>
      </c>
      <c r="H26" s="259">
        <v>1321</v>
      </c>
      <c r="I26" s="260">
        <v>1339</v>
      </c>
      <c r="J26" s="259">
        <v>7336.91</v>
      </c>
      <c r="K26" s="260">
        <v>7436.81</v>
      </c>
      <c r="L26" s="259">
        <v>291.16000000000003</v>
      </c>
      <c r="M26" s="260">
        <v>302.99</v>
      </c>
      <c r="N26" s="259">
        <v>709.74</v>
      </c>
      <c r="O26" s="260">
        <v>676.79</v>
      </c>
      <c r="P26" s="259">
        <v>1892.18</v>
      </c>
      <c r="Q26" s="260">
        <v>1946.86</v>
      </c>
      <c r="R26" s="259">
        <v>3937</v>
      </c>
      <c r="S26" s="260">
        <v>4114</v>
      </c>
    </row>
    <row r="27" spans="2:19" x14ac:dyDescent="0.25">
      <c r="B27" s="264">
        <v>919</v>
      </c>
      <c r="C27" s="265" t="s">
        <v>23</v>
      </c>
      <c r="D27" s="259">
        <v>21785</v>
      </c>
      <c r="E27" s="260">
        <v>20906</v>
      </c>
      <c r="F27" s="259">
        <v>4652</v>
      </c>
      <c r="G27" s="260">
        <v>4822</v>
      </c>
      <c r="H27" s="259">
        <v>1503</v>
      </c>
      <c r="I27" s="260">
        <v>1500</v>
      </c>
      <c r="J27" s="259">
        <v>9242.7999999999993</v>
      </c>
      <c r="K27" s="260">
        <v>6611.28</v>
      </c>
      <c r="L27" s="259">
        <v>368.83</v>
      </c>
      <c r="M27" s="260">
        <v>253.53</v>
      </c>
      <c r="N27" s="259">
        <v>682.73</v>
      </c>
      <c r="O27" s="260">
        <v>689.86</v>
      </c>
      <c r="P27" s="259">
        <v>1979.77</v>
      </c>
      <c r="Q27" s="260">
        <v>1901.77</v>
      </c>
      <c r="R27" s="259">
        <v>2501</v>
      </c>
      <c r="S27" s="260">
        <v>2985</v>
      </c>
    </row>
    <row r="28" spans="2:19" x14ac:dyDescent="0.25">
      <c r="B28" s="264">
        <v>920</v>
      </c>
      <c r="C28" s="265" t="s">
        <v>24</v>
      </c>
      <c r="D28" s="259">
        <v>24392</v>
      </c>
      <c r="E28" s="260">
        <v>23008</v>
      </c>
      <c r="F28" s="259">
        <v>4706</v>
      </c>
      <c r="G28" s="260">
        <v>4277</v>
      </c>
      <c r="H28" s="259">
        <v>2174</v>
      </c>
      <c r="I28" s="260">
        <v>2140</v>
      </c>
      <c r="J28" s="259">
        <v>7350.81</v>
      </c>
      <c r="K28" s="260">
        <v>6040.33</v>
      </c>
      <c r="L28" s="259">
        <v>229.36</v>
      </c>
      <c r="M28" s="260">
        <v>97.05</v>
      </c>
      <c r="N28" s="259">
        <v>51.52</v>
      </c>
      <c r="O28" s="260">
        <v>69.819999999999993</v>
      </c>
      <c r="P28" s="259">
        <v>2581.5500000000002</v>
      </c>
      <c r="Q28" s="260">
        <v>2456.88</v>
      </c>
      <c r="R28" s="259">
        <v>14216</v>
      </c>
      <c r="S28" s="260">
        <v>16320</v>
      </c>
    </row>
    <row r="29" spans="2:19" x14ac:dyDescent="0.25">
      <c r="B29" s="264">
        <v>921</v>
      </c>
      <c r="C29" s="265" t="s">
        <v>25</v>
      </c>
      <c r="D29" s="259">
        <v>55365</v>
      </c>
      <c r="E29" s="260">
        <v>55903</v>
      </c>
      <c r="F29" s="259">
        <v>15150</v>
      </c>
      <c r="G29" s="260">
        <v>16086</v>
      </c>
      <c r="H29" s="259">
        <v>3570</v>
      </c>
      <c r="I29" s="260">
        <v>3546</v>
      </c>
      <c r="J29" s="259">
        <v>27575.05</v>
      </c>
      <c r="K29" s="260">
        <v>24348.3</v>
      </c>
      <c r="L29" s="259">
        <v>348.73</v>
      </c>
      <c r="M29" s="260">
        <v>305.27999999999997</v>
      </c>
      <c r="N29" s="259">
        <v>67.349999999999994</v>
      </c>
      <c r="O29" s="260">
        <v>51.72</v>
      </c>
      <c r="P29" s="259">
        <v>3931.97</v>
      </c>
      <c r="Q29" s="260">
        <v>4270.21</v>
      </c>
      <c r="R29" s="259">
        <v>4199</v>
      </c>
      <c r="S29" s="260">
        <v>4206</v>
      </c>
    </row>
    <row r="30" spans="2:19" x14ac:dyDescent="0.25">
      <c r="B30" s="264">
        <v>922</v>
      </c>
      <c r="C30" s="265" t="s">
        <v>26</v>
      </c>
      <c r="D30" s="259">
        <v>40293</v>
      </c>
      <c r="E30" s="260">
        <v>37125</v>
      </c>
      <c r="F30" s="259">
        <v>12419</v>
      </c>
      <c r="G30" s="260">
        <v>12149</v>
      </c>
      <c r="H30" s="259">
        <v>2390</v>
      </c>
      <c r="I30" s="260">
        <v>2186</v>
      </c>
      <c r="J30" s="259">
        <v>18044.330000000002</v>
      </c>
      <c r="K30" s="260">
        <v>14990.8</v>
      </c>
      <c r="L30" s="259">
        <v>156.99</v>
      </c>
      <c r="M30" s="260">
        <v>384.5</v>
      </c>
      <c r="N30" s="259">
        <v>34.880000000000003</v>
      </c>
      <c r="O30" s="260">
        <v>40.89</v>
      </c>
      <c r="P30" s="259">
        <v>2454.9699999999998</v>
      </c>
      <c r="Q30" s="260">
        <v>1623.29</v>
      </c>
      <c r="R30" s="259">
        <v>3868</v>
      </c>
      <c r="S30" s="260">
        <v>4441</v>
      </c>
    </row>
    <row r="31" spans="2:19" x14ac:dyDescent="0.25">
      <c r="B31" s="264">
        <v>923</v>
      </c>
      <c r="C31" s="265" t="s">
        <v>27</v>
      </c>
      <c r="D31" s="259">
        <v>102886</v>
      </c>
      <c r="E31" s="260">
        <v>88653</v>
      </c>
      <c r="F31" s="259">
        <v>34155</v>
      </c>
      <c r="G31" s="260">
        <v>31652</v>
      </c>
      <c r="H31" s="259">
        <v>8056</v>
      </c>
      <c r="I31" s="260">
        <v>6016</v>
      </c>
      <c r="J31" s="259">
        <v>23845.11</v>
      </c>
      <c r="K31" s="260">
        <v>19271.71</v>
      </c>
      <c r="L31" s="259">
        <v>248.94</v>
      </c>
      <c r="M31" s="260">
        <v>262.70999999999998</v>
      </c>
      <c r="N31" s="259">
        <v>69.760000000000005</v>
      </c>
      <c r="O31" s="260">
        <v>52.92</v>
      </c>
      <c r="P31" s="259">
        <v>2915.75</v>
      </c>
      <c r="Q31" s="260">
        <v>2885.49</v>
      </c>
      <c r="R31" s="259">
        <v>14605</v>
      </c>
      <c r="S31" s="260">
        <v>16911</v>
      </c>
    </row>
    <row r="32" spans="2:19" ht="15.75" thickBot="1" x14ac:dyDescent="0.3">
      <c r="B32" s="266">
        <v>924</v>
      </c>
      <c r="C32" s="267" t="s">
        <v>28</v>
      </c>
      <c r="D32" s="255">
        <v>4452</v>
      </c>
      <c r="E32" s="261">
        <v>4104</v>
      </c>
      <c r="F32" s="255">
        <v>1004</v>
      </c>
      <c r="G32" s="261">
        <v>967</v>
      </c>
      <c r="H32" s="255">
        <v>275</v>
      </c>
      <c r="I32" s="261">
        <v>257</v>
      </c>
      <c r="J32" s="255">
        <v>1469.57</v>
      </c>
      <c r="K32" s="261">
        <v>1167.48</v>
      </c>
      <c r="L32" s="255">
        <v>56.99</v>
      </c>
      <c r="M32" s="261">
        <v>49.13</v>
      </c>
      <c r="N32" s="255">
        <v>105.56</v>
      </c>
      <c r="O32" s="261">
        <v>86.56</v>
      </c>
      <c r="P32" s="255">
        <v>638.86</v>
      </c>
      <c r="Q32" s="261">
        <v>586.5</v>
      </c>
      <c r="R32" s="255">
        <v>559</v>
      </c>
      <c r="S32" s="261">
        <v>708</v>
      </c>
    </row>
    <row r="33" spans="1:20" ht="4.5" customHeight="1" x14ac:dyDescent="0.25">
      <c r="B33" s="246"/>
      <c r="C33" s="246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1:20" ht="12.75" customHeight="1" x14ac:dyDescent="0.25">
      <c r="A34" s="36"/>
      <c r="B34" s="469" t="s">
        <v>211</v>
      </c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36"/>
    </row>
    <row r="35" spans="1:20" ht="12.75" customHeight="1" x14ac:dyDescent="0.25">
      <c r="A35" s="36"/>
      <c r="B35" s="27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S35" s="36"/>
      <c r="T35" s="36"/>
    </row>
  </sheetData>
  <sheetProtection autoFilter="0"/>
  <mergeCells count="10">
    <mergeCell ref="B7:C7"/>
    <mergeCell ref="B34:S34"/>
    <mergeCell ref="P4:Q4"/>
    <mergeCell ref="R4:S4"/>
    <mergeCell ref="D4:E4"/>
    <mergeCell ref="F4:G4"/>
    <mergeCell ref="H4:I4"/>
    <mergeCell ref="J4:K4"/>
    <mergeCell ref="N4:O4"/>
    <mergeCell ref="L4:M4"/>
  </mergeCells>
  <pageMargins left="0.19685039370078741" right="0.19685039370078741" top="0.19685039370078741" bottom="0.19685039370078741" header="0.31496062992125984" footer="0.31496062992125984"/>
  <pageSetup paperSize="9" scale="82" orientation="landscape" r:id="rId1"/>
  <ignoredErrors>
    <ignoredError sqref="E5 G5 F5 H5:R5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21">
    <tabColor rgb="FF00B050"/>
  </sheetPr>
  <dimension ref="A1:P38"/>
  <sheetViews>
    <sheetView workbookViewId="0">
      <selection activeCell="F10" sqref="F10"/>
    </sheetView>
  </sheetViews>
  <sheetFormatPr defaultColWidth="8.85546875" defaultRowHeight="15" x14ac:dyDescent="0.25"/>
  <cols>
    <col min="1" max="1" width="2.7109375" style="23" customWidth="1"/>
    <col min="2" max="2" width="5.140625" style="23" customWidth="1"/>
    <col min="3" max="3" width="21.42578125" style="23" customWidth="1"/>
    <col min="4" max="16" width="10.7109375" style="23" customWidth="1"/>
    <col min="17" max="17" width="3.5703125" style="23" customWidth="1"/>
    <col min="18" max="16384" width="8.85546875" style="23"/>
  </cols>
  <sheetData>
    <row r="1" spans="1:16" ht="15" customHeight="1" thickBot="1" x14ac:dyDescent="0.3"/>
    <row r="2" spans="1:16" ht="15.75" x14ac:dyDescent="0.25">
      <c r="B2" s="139" t="s">
        <v>212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1:16" x14ac:dyDescent="0.25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/>
    </row>
    <row r="4" spans="1:16" ht="28.5" customHeight="1" x14ac:dyDescent="0.25">
      <c r="B4" s="141"/>
      <c r="C4" s="142"/>
      <c r="D4" s="479" t="s">
        <v>137</v>
      </c>
      <c r="E4" s="479"/>
      <c r="F4" s="479" t="s">
        <v>37</v>
      </c>
      <c r="G4" s="479"/>
      <c r="H4" s="479" t="s">
        <v>159</v>
      </c>
      <c r="I4" s="479"/>
      <c r="J4" s="479" t="s">
        <v>160</v>
      </c>
      <c r="K4" s="479"/>
      <c r="L4" s="479" t="s">
        <v>158</v>
      </c>
      <c r="M4" s="479"/>
      <c r="N4" s="479" t="s">
        <v>161</v>
      </c>
      <c r="O4" s="480"/>
    </row>
    <row r="5" spans="1:16" x14ac:dyDescent="0.25">
      <c r="B5" s="239"/>
      <c r="C5" s="240"/>
      <c r="D5" s="241">
        <f>Overblik!$D$6</f>
        <v>2020</v>
      </c>
      <c r="E5" s="241">
        <f>Overblik!$E$6</f>
        <v>2021</v>
      </c>
      <c r="F5" s="241">
        <f>Overblik!$D$6</f>
        <v>2020</v>
      </c>
      <c r="G5" s="241">
        <f>Overblik!$E$6</f>
        <v>2021</v>
      </c>
      <c r="H5" s="241">
        <f>Overblik!$D$6</f>
        <v>2020</v>
      </c>
      <c r="I5" s="241">
        <f>Overblik!$E$6</f>
        <v>2021</v>
      </c>
      <c r="J5" s="241">
        <f>Overblik!$D$6</f>
        <v>2020</v>
      </c>
      <c r="K5" s="241">
        <f>Overblik!$E$6</f>
        <v>2021</v>
      </c>
      <c r="L5" s="241">
        <f>Overblik!$D$6</f>
        <v>2020</v>
      </c>
      <c r="M5" s="241">
        <f>Overblik!$E$6</f>
        <v>2021</v>
      </c>
      <c r="N5" s="241">
        <f>Overblik!$D$6</f>
        <v>2020</v>
      </c>
      <c r="O5" s="242">
        <f>Overblik!$E$6</f>
        <v>2021</v>
      </c>
    </row>
    <row r="6" spans="1:16" ht="14.25" customHeight="1" x14ac:dyDescent="0.25">
      <c r="B6" s="239"/>
      <c r="C6" s="240"/>
      <c r="D6" s="470" t="s">
        <v>146</v>
      </c>
      <c r="E6" s="470"/>
      <c r="F6" s="470" t="s">
        <v>146</v>
      </c>
      <c r="G6" s="470"/>
      <c r="H6" s="470" t="s">
        <v>146</v>
      </c>
      <c r="I6" s="470"/>
      <c r="J6" s="470" t="s">
        <v>146</v>
      </c>
      <c r="K6" s="470"/>
      <c r="L6" s="470" t="s">
        <v>169</v>
      </c>
      <c r="M6" s="470"/>
      <c r="N6" s="470"/>
      <c r="O6" s="471"/>
    </row>
    <row r="7" spans="1:16" ht="14.25" customHeight="1" thickBot="1" x14ac:dyDescent="0.3">
      <c r="B7" s="239"/>
      <c r="C7" s="240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</row>
    <row r="8" spans="1:16" x14ac:dyDescent="0.25">
      <c r="B8" s="472" t="s">
        <v>167</v>
      </c>
      <c r="C8" s="473"/>
      <c r="D8" s="270" t="s">
        <v>191</v>
      </c>
      <c r="E8" s="271" t="s">
        <v>192</v>
      </c>
      <c r="F8" s="270" t="s">
        <v>193</v>
      </c>
      <c r="G8" s="271" t="s">
        <v>194</v>
      </c>
      <c r="H8" s="481" t="s">
        <v>168</v>
      </c>
      <c r="I8" s="482"/>
      <c r="J8" s="272" t="s">
        <v>195</v>
      </c>
      <c r="K8" s="273" t="s">
        <v>196</v>
      </c>
      <c r="L8" s="272" t="s">
        <v>197</v>
      </c>
      <c r="M8" s="273" t="s">
        <v>198</v>
      </c>
      <c r="N8" s="272" t="s">
        <v>199</v>
      </c>
      <c r="O8" s="273" t="s">
        <v>200</v>
      </c>
    </row>
    <row r="9" spans="1:16" x14ac:dyDescent="0.25">
      <c r="B9" s="474" t="s">
        <v>107</v>
      </c>
      <c r="C9" s="475"/>
      <c r="D9" s="274">
        <v>98.8</v>
      </c>
      <c r="E9" s="275">
        <v>136</v>
      </c>
      <c r="F9" s="276">
        <v>54.3</v>
      </c>
      <c r="G9" s="275">
        <v>66</v>
      </c>
      <c r="H9" s="276">
        <v>4.5999999999999996</v>
      </c>
      <c r="I9" s="275">
        <v>4</v>
      </c>
      <c r="J9" s="276">
        <v>116.9</v>
      </c>
      <c r="K9" s="275">
        <v>145</v>
      </c>
      <c r="L9" s="277">
        <v>0.48</v>
      </c>
      <c r="M9" s="278">
        <v>0.4</v>
      </c>
      <c r="N9" s="277">
        <v>0.14984709480122324</v>
      </c>
      <c r="O9" s="279">
        <v>0.24</v>
      </c>
    </row>
    <row r="10" spans="1:16" ht="15.75" thickBot="1" x14ac:dyDescent="0.3">
      <c r="B10" s="476" t="s">
        <v>33</v>
      </c>
      <c r="C10" s="477"/>
      <c r="D10" s="280">
        <f t="shared" ref="D10:N10" si="0">SMALL(D12:D35,5)</f>
        <v>83.6</v>
      </c>
      <c r="E10" s="281">
        <f t="shared" si="0"/>
        <v>96</v>
      </c>
      <c r="F10" s="282">
        <f t="shared" si="0"/>
        <v>39.4</v>
      </c>
      <c r="G10" s="281">
        <f t="shared" si="0"/>
        <v>37</v>
      </c>
      <c r="H10" s="282">
        <f t="shared" si="0"/>
        <v>2.2999999999999998</v>
      </c>
      <c r="I10" s="281">
        <f t="shared" si="0"/>
        <v>2</v>
      </c>
      <c r="J10" s="282">
        <f t="shared" si="0"/>
        <v>86.6</v>
      </c>
      <c r="K10" s="281">
        <f t="shared" si="0"/>
        <v>102</v>
      </c>
      <c r="L10" s="283">
        <f t="shared" si="0"/>
        <v>0.42</v>
      </c>
      <c r="M10" s="284">
        <f t="shared" si="0"/>
        <v>0.27</v>
      </c>
      <c r="N10" s="283">
        <f t="shared" si="0"/>
        <v>0.09</v>
      </c>
      <c r="O10" s="285">
        <f>SMALL(O12:O35,5)</f>
        <v>0.1</v>
      </c>
    </row>
    <row r="11" spans="1:16" ht="13.5" customHeight="1" thickBot="1" x14ac:dyDescent="0.3">
      <c r="A11" s="25"/>
      <c r="B11" s="286" t="s">
        <v>29</v>
      </c>
      <c r="C11" s="287" t="s">
        <v>0</v>
      </c>
      <c r="D11" s="288"/>
      <c r="E11" s="289"/>
      <c r="F11" s="290"/>
      <c r="G11" s="290"/>
      <c r="H11" s="290"/>
      <c r="I11" s="290"/>
      <c r="J11" s="290"/>
      <c r="K11" s="290"/>
      <c r="L11" s="291"/>
      <c r="M11" s="290"/>
      <c r="N11" s="290"/>
      <c r="O11" s="292"/>
    </row>
    <row r="12" spans="1:16" x14ac:dyDescent="0.25">
      <c r="B12" s="150">
        <v>901</v>
      </c>
      <c r="C12" s="243" t="s">
        <v>5</v>
      </c>
      <c r="D12" s="293">
        <v>75.3</v>
      </c>
      <c r="E12" s="294">
        <v>126</v>
      </c>
      <c r="F12" s="294">
        <v>44.2</v>
      </c>
      <c r="G12" s="294">
        <v>71</v>
      </c>
      <c r="H12" s="294">
        <v>6.6</v>
      </c>
      <c r="I12" s="294">
        <v>5</v>
      </c>
      <c r="J12" s="294">
        <v>77.599999999999994</v>
      </c>
      <c r="K12" s="294">
        <v>138</v>
      </c>
      <c r="L12" s="295">
        <v>0.42</v>
      </c>
      <c r="M12" s="295">
        <v>0.42</v>
      </c>
      <c r="N12" s="296">
        <v>0.19</v>
      </c>
      <c r="O12" s="295">
        <v>0.21</v>
      </c>
      <c r="P12" s="38"/>
    </row>
    <row r="13" spans="1:16" x14ac:dyDescent="0.25">
      <c r="B13" s="157">
        <v>902</v>
      </c>
      <c r="C13" s="244" t="s">
        <v>6</v>
      </c>
      <c r="D13" s="297">
        <v>97.5</v>
      </c>
      <c r="E13" s="275">
        <v>121</v>
      </c>
      <c r="F13" s="275">
        <v>62.2</v>
      </c>
      <c r="G13" s="275">
        <v>58</v>
      </c>
      <c r="H13" s="275">
        <v>3.8</v>
      </c>
      <c r="I13" s="275">
        <v>4</v>
      </c>
      <c r="J13" s="275">
        <v>96.8</v>
      </c>
      <c r="K13" s="275">
        <v>133</v>
      </c>
      <c r="L13" s="279">
        <v>0.38</v>
      </c>
      <c r="M13" s="279">
        <v>0.28999999999999998</v>
      </c>
      <c r="N13" s="298">
        <v>0.03</v>
      </c>
      <c r="O13" s="279">
        <v>0.01</v>
      </c>
      <c r="P13" s="38"/>
    </row>
    <row r="14" spans="1:16" x14ac:dyDescent="0.25">
      <c r="B14" s="157">
        <v>903</v>
      </c>
      <c r="C14" s="244" t="s">
        <v>7</v>
      </c>
      <c r="D14" s="297">
        <v>107.2</v>
      </c>
      <c r="E14" s="275">
        <v>137</v>
      </c>
      <c r="F14" s="275">
        <v>95.3</v>
      </c>
      <c r="G14" s="275">
        <v>96</v>
      </c>
      <c r="H14" s="275">
        <v>7.9</v>
      </c>
      <c r="I14" s="275">
        <v>7</v>
      </c>
      <c r="J14" s="275">
        <v>153.69999999999999</v>
      </c>
      <c r="K14" s="275">
        <v>185</v>
      </c>
      <c r="L14" s="279">
        <v>0.55000000000000004</v>
      </c>
      <c r="M14" s="279">
        <v>0.56000000000000005</v>
      </c>
      <c r="N14" s="298">
        <v>0.12</v>
      </c>
      <c r="O14" s="279">
        <v>0.28999999999999998</v>
      </c>
      <c r="P14" s="38"/>
    </row>
    <row r="15" spans="1:16" x14ac:dyDescent="0.25">
      <c r="B15" s="157">
        <v>904</v>
      </c>
      <c r="C15" s="244" t="s">
        <v>8</v>
      </c>
      <c r="D15" s="297">
        <v>179</v>
      </c>
      <c r="E15" s="275">
        <v>213</v>
      </c>
      <c r="F15" s="275">
        <v>168.2</v>
      </c>
      <c r="G15" s="275">
        <v>144</v>
      </c>
      <c r="H15" s="275">
        <v>8.6</v>
      </c>
      <c r="I15" s="275">
        <v>10</v>
      </c>
      <c r="J15" s="275">
        <v>291.7</v>
      </c>
      <c r="K15" s="275">
        <v>356</v>
      </c>
      <c r="L15" s="279">
        <v>0.46</v>
      </c>
      <c r="M15" s="279">
        <v>0.45</v>
      </c>
      <c r="N15" s="298">
        <v>0.12</v>
      </c>
      <c r="O15" s="279">
        <v>0.24</v>
      </c>
      <c r="P15" s="38"/>
    </row>
    <row r="16" spans="1:16" x14ac:dyDescent="0.25">
      <c r="B16" s="157">
        <v>905</v>
      </c>
      <c r="C16" s="244" t="s">
        <v>9</v>
      </c>
      <c r="D16" s="297">
        <v>122.8</v>
      </c>
      <c r="E16" s="275">
        <v>157</v>
      </c>
      <c r="F16" s="275">
        <v>53.3</v>
      </c>
      <c r="G16" s="275">
        <v>73</v>
      </c>
      <c r="H16" s="275">
        <v>9</v>
      </c>
      <c r="I16" s="275">
        <v>6</v>
      </c>
      <c r="J16" s="275">
        <v>81.5</v>
      </c>
      <c r="K16" s="275">
        <v>123</v>
      </c>
      <c r="L16" s="279">
        <v>0.52</v>
      </c>
      <c r="M16" s="279">
        <v>0.67</v>
      </c>
      <c r="N16" s="298">
        <v>0.24</v>
      </c>
      <c r="O16" s="279">
        <v>0</v>
      </c>
      <c r="P16" s="38"/>
    </row>
    <row r="17" spans="2:16" x14ac:dyDescent="0.25">
      <c r="B17" s="157">
        <v>906</v>
      </c>
      <c r="C17" s="244" t="s">
        <v>10</v>
      </c>
      <c r="D17" s="297">
        <v>76.3</v>
      </c>
      <c r="E17" s="275">
        <v>115</v>
      </c>
      <c r="F17" s="275">
        <v>40</v>
      </c>
      <c r="G17" s="275">
        <v>37</v>
      </c>
      <c r="H17" s="275">
        <v>3.5</v>
      </c>
      <c r="I17" s="275">
        <v>3</v>
      </c>
      <c r="J17" s="275">
        <v>88.8</v>
      </c>
      <c r="K17" s="275">
        <v>102</v>
      </c>
      <c r="L17" s="279">
        <v>0.56000000000000005</v>
      </c>
      <c r="M17" s="279">
        <v>0.48</v>
      </c>
      <c r="N17" s="298">
        <v>0.31</v>
      </c>
      <c r="O17" s="279">
        <v>0.55000000000000004</v>
      </c>
      <c r="P17" s="38"/>
    </row>
    <row r="18" spans="2:16" x14ac:dyDescent="0.25">
      <c r="B18" s="157">
        <v>907</v>
      </c>
      <c r="C18" s="244" t="s">
        <v>11</v>
      </c>
      <c r="D18" s="297">
        <v>76.7</v>
      </c>
      <c r="E18" s="275">
        <v>96</v>
      </c>
      <c r="F18" s="275">
        <v>67.099999999999994</v>
      </c>
      <c r="G18" s="275">
        <v>76</v>
      </c>
      <c r="H18" s="275">
        <v>1.8</v>
      </c>
      <c r="I18" s="275">
        <v>1</v>
      </c>
      <c r="J18" s="275">
        <v>86.6</v>
      </c>
      <c r="K18" s="275">
        <v>112</v>
      </c>
      <c r="L18" s="279">
        <v>0.64</v>
      </c>
      <c r="M18" s="279">
        <v>0.61</v>
      </c>
      <c r="N18" s="298">
        <v>0.05</v>
      </c>
      <c r="O18" s="279">
        <v>0.11</v>
      </c>
      <c r="P18" s="38"/>
    </row>
    <row r="19" spans="2:16" x14ac:dyDescent="0.25">
      <c r="B19" s="157">
        <v>908</v>
      </c>
      <c r="C19" s="244" t="s">
        <v>12</v>
      </c>
      <c r="D19" s="297">
        <v>143.9</v>
      </c>
      <c r="E19" s="275">
        <v>222</v>
      </c>
      <c r="F19" s="275">
        <v>87.6</v>
      </c>
      <c r="G19" s="275">
        <v>120</v>
      </c>
      <c r="H19" s="275">
        <v>11.4</v>
      </c>
      <c r="I19" s="275">
        <v>6</v>
      </c>
      <c r="J19" s="275">
        <v>151.9</v>
      </c>
      <c r="K19" s="275">
        <v>213</v>
      </c>
      <c r="L19" s="279">
        <v>0.44</v>
      </c>
      <c r="M19" s="279">
        <v>0.27</v>
      </c>
      <c r="N19" s="298">
        <v>0.28000000000000003</v>
      </c>
      <c r="O19" s="279">
        <v>0.68</v>
      </c>
      <c r="P19" s="38"/>
    </row>
    <row r="20" spans="2:16" x14ac:dyDescent="0.25">
      <c r="B20" s="157">
        <v>909</v>
      </c>
      <c r="C20" s="244" t="s">
        <v>13</v>
      </c>
      <c r="D20" s="297">
        <v>127.9</v>
      </c>
      <c r="E20" s="275">
        <v>183</v>
      </c>
      <c r="F20" s="275">
        <v>107.4</v>
      </c>
      <c r="G20" s="275">
        <v>142</v>
      </c>
      <c r="H20" s="275">
        <v>18.600000000000001</v>
      </c>
      <c r="I20" s="275">
        <v>6</v>
      </c>
      <c r="J20" s="275">
        <v>197.4</v>
      </c>
      <c r="K20" s="275">
        <v>284</v>
      </c>
      <c r="L20" s="279">
        <v>0.5</v>
      </c>
      <c r="M20" s="279">
        <v>0.5</v>
      </c>
      <c r="N20" s="298">
        <v>0.11</v>
      </c>
      <c r="O20" s="279">
        <v>0.16</v>
      </c>
      <c r="P20" s="38"/>
    </row>
    <row r="21" spans="2:16" x14ac:dyDescent="0.25">
      <c r="B21" s="157">
        <v>910</v>
      </c>
      <c r="C21" s="244" t="s">
        <v>14</v>
      </c>
      <c r="D21" s="297">
        <v>121.7</v>
      </c>
      <c r="E21" s="275">
        <v>183</v>
      </c>
      <c r="F21" s="275">
        <v>39.4</v>
      </c>
      <c r="G21" s="275">
        <v>26</v>
      </c>
      <c r="H21" s="275">
        <v>3.5</v>
      </c>
      <c r="I21" s="275">
        <v>3</v>
      </c>
      <c r="J21" s="275">
        <v>123.6</v>
      </c>
      <c r="K21" s="275">
        <v>185</v>
      </c>
      <c r="L21" s="279">
        <v>0.46</v>
      </c>
      <c r="M21" s="279">
        <v>0.33</v>
      </c>
      <c r="N21" s="298">
        <v>0.18</v>
      </c>
      <c r="O21" s="279">
        <v>0.34</v>
      </c>
      <c r="P21" s="38"/>
    </row>
    <row r="22" spans="2:16" x14ac:dyDescent="0.25">
      <c r="B22" s="157">
        <v>911</v>
      </c>
      <c r="C22" s="244" t="s">
        <v>15</v>
      </c>
      <c r="D22" s="297">
        <v>108.7</v>
      </c>
      <c r="E22" s="275">
        <v>147</v>
      </c>
      <c r="F22" s="275">
        <v>64.8</v>
      </c>
      <c r="G22" s="275">
        <v>65</v>
      </c>
      <c r="H22" s="275">
        <v>5.9</v>
      </c>
      <c r="I22" s="275">
        <v>10</v>
      </c>
      <c r="J22" s="275">
        <v>94.6</v>
      </c>
      <c r="K22" s="275">
        <v>116</v>
      </c>
      <c r="L22" s="279">
        <v>0.63</v>
      </c>
      <c r="M22" s="279">
        <v>0.48</v>
      </c>
      <c r="N22" s="298">
        <v>0.18</v>
      </c>
      <c r="O22" s="279">
        <v>0.43</v>
      </c>
      <c r="P22" s="38"/>
    </row>
    <row r="23" spans="2:16" x14ac:dyDescent="0.25">
      <c r="B23" s="157">
        <v>912</v>
      </c>
      <c r="C23" s="244" t="s">
        <v>16</v>
      </c>
      <c r="D23" s="297">
        <v>95.2</v>
      </c>
      <c r="E23" s="275">
        <v>146</v>
      </c>
      <c r="F23" s="275">
        <v>72.7</v>
      </c>
      <c r="G23" s="275">
        <v>99</v>
      </c>
      <c r="H23" s="275">
        <v>1.6</v>
      </c>
      <c r="I23" s="275">
        <v>2</v>
      </c>
      <c r="J23" s="275">
        <v>95.3</v>
      </c>
      <c r="K23" s="275">
        <v>125</v>
      </c>
      <c r="L23" s="279">
        <v>0.36</v>
      </c>
      <c r="M23" s="279">
        <v>0.23</v>
      </c>
      <c r="N23" s="298">
        <v>0.25</v>
      </c>
      <c r="O23" s="279">
        <v>0.35</v>
      </c>
      <c r="P23" s="38"/>
    </row>
    <row r="24" spans="2:16" x14ac:dyDescent="0.25">
      <c r="B24" s="157">
        <v>913</v>
      </c>
      <c r="C24" s="244" t="s">
        <v>17</v>
      </c>
      <c r="D24" s="297">
        <v>83.6</v>
      </c>
      <c r="E24" s="275">
        <v>91</v>
      </c>
      <c r="F24" s="275">
        <v>57.5</v>
      </c>
      <c r="G24" s="275">
        <v>55</v>
      </c>
      <c r="H24" s="275">
        <v>23</v>
      </c>
      <c r="I24" s="275">
        <v>8</v>
      </c>
      <c r="J24" s="275">
        <v>97.7</v>
      </c>
      <c r="K24" s="275">
        <v>77</v>
      </c>
      <c r="L24" s="279">
        <v>0.46</v>
      </c>
      <c r="M24" s="279">
        <v>0.61</v>
      </c>
      <c r="N24" s="298">
        <v>0</v>
      </c>
      <c r="O24" s="279">
        <v>0.11</v>
      </c>
      <c r="P24" s="38"/>
    </row>
    <row r="25" spans="2:16" x14ac:dyDescent="0.25">
      <c r="B25" s="157">
        <v>914</v>
      </c>
      <c r="C25" s="244" t="s">
        <v>18</v>
      </c>
      <c r="D25" s="297">
        <v>84.5</v>
      </c>
      <c r="E25" s="275">
        <v>65</v>
      </c>
      <c r="F25" s="275">
        <v>47.5</v>
      </c>
      <c r="G25" s="275">
        <v>29</v>
      </c>
      <c r="H25" s="275">
        <v>5.4</v>
      </c>
      <c r="I25" s="275">
        <v>3</v>
      </c>
      <c r="J25" s="275">
        <v>48</v>
      </c>
      <c r="K25" s="275">
        <v>37</v>
      </c>
      <c r="L25" s="279">
        <v>0.62</v>
      </c>
      <c r="M25" s="279">
        <v>0.49</v>
      </c>
      <c r="N25" s="298">
        <v>0.1</v>
      </c>
      <c r="O25" s="279">
        <v>0.04</v>
      </c>
      <c r="P25" s="38"/>
    </row>
    <row r="26" spans="2:16" x14ac:dyDescent="0.25">
      <c r="B26" s="157">
        <v>915</v>
      </c>
      <c r="C26" s="244" t="s">
        <v>19</v>
      </c>
      <c r="D26" s="297">
        <v>85.3</v>
      </c>
      <c r="E26" s="275">
        <v>84</v>
      </c>
      <c r="F26" s="275">
        <v>53.5</v>
      </c>
      <c r="G26" s="275">
        <v>39</v>
      </c>
      <c r="H26" s="275">
        <v>2.2999999999999998</v>
      </c>
      <c r="I26" s="275">
        <v>2</v>
      </c>
      <c r="J26" s="275">
        <v>107.1</v>
      </c>
      <c r="K26" s="275">
        <v>102</v>
      </c>
      <c r="L26" s="279">
        <v>0.54</v>
      </c>
      <c r="M26" s="279">
        <v>0.46</v>
      </c>
      <c r="N26" s="298">
        <v>0.17</v>
      </c>
      <c r="O26" s="279">
        <v>0.17</v>
      </c>
      <c r="P26" s="38"/>
    </row>
    <row r="27" spans="2:16" x14ac:dyDescent="0.25">
      <c r="B27" s="157">
        <v>916</v>
      </c>
      <c r="C27" s="244" t="s">
        <v>20</v>
      </c>
      <c r="D27" s="297">
        <v>85.9</v>
      </c>
      <c r="E27" s="275">
        <v>142</v>
      </c>
      <c r="F27" s="275">
        <v>54.9</v>
      </c>
      <c r="G27" s="275">
        <v>42</v>
      </c>
      <c r="H27" s="275">
        <v>5.2</v>
      </c>
      <c r="I27" s="275">
        <v>4</v>
      </c>
      <c r="J27" s="275">
        <v>97.7</v>
      </c>
      <c r="K27" s="275">
        <v>128</v>
      </c>
      <c r="L27" s="279">
        <v>0.6</v>
      </c>
      <c r="M27" s="279">
        <v>0.32</v>
      </c>
      <c r="N27" s="298">
        <v>0.1</v>
      </c>
      <c r="O27" s="279">
        <v>0.28000000000000003</v>
      </c>
      <c r="P27" s="38"/>
    </row>
    <row r="28" spans="2:16" x14ac:dyDescent="0.25">
      <c r="B28" s="157">
        <v>917</v>
      </c>
      <c r="C28" s="244" t="s">
        <v>21</v>
      </c>
      <c r="D28" s="297">
        <v>86.8</v>
      </c>
      <c r="E28" s="275">
        <v>122</v>
      </c>
      <c r="F28" s="275">
        <v>42.1</v>
      </c>
      <c r="G28" s="275">
        <v>37</v>
      </c>
      <c r="H28" s="275">
        <v>1.1000000000000001</v>
      </c>
      <c r="I28" s="275">
        <v>2</v>
      </c>
      <c r="J28" s="275">
        <v>104.8</v>
      </c>
      <c r="K28" s="275">
        <v>108</v>
      </c>
      <c r="L28" s="279">
        <v>0.53</v>
      </c>
      <c r="M28" s="279">
        <v>0.18</v>
      </c>
      <c r="N28" s="298">
        <v>0.09</v>
      </c>
      <c r="O28" s="279">
        <v>0.25</v>
      </c>
      <c r="P28" s="38"/>
    </row>
    <row r="29" spans="2:16" x14ac:dyDescent="0.25">
      <c r="B29" s="157">
        <v>918</v>
      </c>
      <c r="C29" s="244" t="s">
        <v>22</v>
      </c>
      <c r="D29" s="297">
        <v>104</v>
      </c>
      <c r="E29" s="275">
        <v>117</v>
      </c>
      <c r="F29" s="275">
        <v>32.799999999999997</v>
      </c>
      <c r="G29" s="275">
        <v>76</v>
      </c>
      <c r="H29" s="275">
        <v>6.8</v>
      </c>
      <c r="I29" s="275">
        <v>13</v>
      </c>
      <c r="J29" s="275">
        <v>139.30000000000001</v>
      </c>
      <c r="K29" s="275">
        <v>130</v>
      </c>
      <c r="L29" s="279">
        <v>0.4</v>
      </c>
      <c r="M29" s="279">
        <v>0.35</v>
      </c>
      <c r="N29" s="298">
        <v>0.11</v>
      </c>
      <c r="O29" s="279">
        <v>0.37</v>
      </c>
      <c r="P29" s="38"/>
    </row>
    <row r="30" spans="2:16" x14ac:dyDescent="0.25">
      <c r="B30" s="157">
        <v>919</v>
      </c>
      <c r="C30" s="244" t="s">
        <v>23</v>
      </c>
      <c r="D30" s="297">
        <v>113.7</v>
      </c>
      <c r="E30" s="275">
        <v>134</v>
      </c>
      <c r="F30" s="275">
        <v>66.5</v>
      </c>
      <c r="G30" s="275">
        <v>72</v>
      </c>
      <c r="H30" s="275">
        <v>2.2999999999999998</v>
      </c>
      <c r="I30" s="275">
        <v>2</v>
      </c>
      <c r="J30" s="275">
        <v>146.69999999999999</v>
      </c>
      <c r="K30" s="275">
        <v>104</v>
      </c>
      <c r="L30" s="279">
        <v>0.45</v>
      </c>
      <c r="M30" s="279">
        <v>0.4</v>
      </c>
      <c r="N30" s="298">
        <v>0.13</v>
      </c>
      <c r="O30" s="279">
        <v>0.12</v>
      </c>
      <c r="P30" s="38"/>
    </row>
    <row r="31" spans="2:16" x14ac:dyDescent="0.25">
      <c r="B31" s="157">
        <v>920</v>
      </c>
      <c r="C31" s="244" t="s">
        <v>24</v>
      </c>
      <c r="D31" s="297">
        <v>116.4</v>
      </c>
      <c r="E31" s="275">
        <v>122</v>
      </c>
      <c r="F31" s="275">
        <v>56.9</v>
      </c>
      <c r="G31" s="275">
        <v>82</v>
      </c>
      <c r="H31" s="275">
        <v>4.3</v>
      </c>
      <c r="I31" s="275">
        <v>1</v>
      </c>
      <c r="J31" s="275">
        <v>149.9</v>
      </c>
      <c r="K31" s="275">
        <v>119</v>
      </c>
      <c r="L31" s="279">
        <v>0.46</v>
      </c>
      <c r="M31" s="279">
        <v>0.4</v>
      </c>
      <c r="N31" s="298">
        <v>0.44</v>
      </c>
      <c r="O31" s="279">
        <v>0.28999999999999998</v>
      </c>
      <c r="P31" s="38"/>
    </row>
    <row r="32" spans="2:16" x14ac:dyDescent="0.25">
      <c r="B32" s="157">
        <v>921</v>
      </c>
      <c r="C32" s="244" t="s">
        <v>25</v>
      </c>
      <c r="D32" s="297">
        <v>140.4</v>
      </c>
      <c r="E32" s="275">
        <v>204</v>
      </c>
      <c r="F32" s="275">
        <v>77</v>
      </c>
      <c r="G32" s="275">
        <v>82</v>
      </c>
      <c r="H32" s="275">
        <v>11.6</v>
      </c>
      <c r="I32" s="275">
        <v>16</v>
      </c>
      <c r="J32" s="275">
        <v>241.4</v>
      </c>
      <c r="K32" s="275">
        <v>308</v>
      </c>
      <c r="L32" s="279">
        <v>0.3</v>
      </c>
      <c r="M32" s="279">
        <v>0.2</v>
      </c>
      <c r="N32" s="298">
        <v>0.12</v>
      </c>
      <c r="O32" s="279">
        <v>0.1</v>
      </c>
      <c r="P32" s="38"/>
    </row>
    <row r="33" spans="2:16" x14ac:dyDescent="0.25">
      <c r="B33" s="157">
        <v>922</v>
      </c>
      <c r="C33" s="244" t="s">
        <v>26</v>
      </c>
      <c r="D33" s="297">
        <v>87.2</v>
      </c>
      <c r="E33" s="275">
        <v>132</v>
      </c>
      <c r="F33" s="275">
        <v>33.4</v>
      </c>
      <c r="G33" s="275">
        <v>51</v>
      </c>
      <c r="H33" s="275">
        <v>8.4</v>
      </c>
      <c r="I33" s="275">
        <v>8</v>
      </c>
      <c r="J33" s="275">
        <v>142.5</v>
      </c>
      <c r="K33" s="275">
        <v>158</v>
      </c>
      <c r="L33" s="279">
        <v>0.48</v>
      </c>
      <c r="M33" s="279">
        <v>0.1</v>
      </c>
      <c r="N33" s="298">
        <v>0.15</v>
      </c>
      <c r="O33" s="279">
        <v>0.43</v>
      </c>
      <c r="P33" s="38"/>
    </row>
    <row r="34" spans="2:16" x14ac:dyDescent="0.25">
      <c r="B34" s="157">
        <v>923</v>
      </c>
      <c r="C34" s="244" t="s">
        <v>27</v>
      </c>
      <c r="D34" s="297">
        <v>91.8</v>
      </c>
      <c r="E34" s="275">
        <v>153</v>
      </c>
      <c r="F34" s="275">
        <v>28</v>
      </c>
      <c r="G34" s="275">
        <v>64</v>
      </c>
      <c r="H34" s="275">
        <v>1</v>
      </c>
      <c r="I34" s="275">
        <v>1</v>
      </c>
      <c r="J34" s="275">
        <v>135.6</v>
      </c>
      <c r="K34" s="275">
        <v>193</v>
      </c>
      <c r="L34" s="279">
        <v>0.46</v>
      </c>
      <c r="M34" s="279">
        <v>0.45</v>
      </c>
      <c r="N34" s="298">
        <v>0.15</v>
      </c>
      <c r="O34" s="279">
        <v>0.19</v>
      </c>
      <c r="P34" s="38"/>
    </row>
    <row r="35" spans="2:16" ht="15.75" thickBot="1" x14ac:dyDescent="0.3">
      <c r="B35" s="164">
        <v>924</v>
      </c>
      <c r="C35" s="245" t="s">
        <v>28</v>
      </c>
      <c r="D35" s="299">
        <v>33.700000000000003</v>
      </c>
      <c r="E35" s="281">
        <v>34</v>
      </c>
      <c r="F35" s="281">
        <v>25.4</v>
      </c>
      <c r="G35" s="281">
        <v>29</v>
      </c>
      <c r="H35" s="281">
        <v>2.5</v>
      </c>
      <c r="I35" s="281">
        <v>1</v>
      </c>
      <c r="J35" s="281">
        <v>30.6</v>
      </c>
      <c r="K35" s="281">
        <v>27</v>
      </c>
      <c r="L35" s="285">
        <v>0.68</v>
      </c>
      <c r="M35" s="285">
        <v>0.68</v>
      </c>
      <c r="N35" s="300">
        <v>0</v>
      </c>
      <c r="O35" s="285">
        <v>0</v>
      </c>
      <c r="P35" s="38"/>
    </row>
    <row r="36" spans="2:16" ht="6.75" customHeight="1" x14ac:dyDescent="0.2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2:16" ht="15" customHeight="1" x14ac:dyDescent="0.25">
      <c r="B37" s="469" t="s">
        <v>213</v>
      </c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5"/>
    </row>
    <row r="38" spans="2:16" ht="8.25" customHeight="1" x14ac:dyDescent="0.25"/>
  </sheetData>
  <sheetProtection autoFilter="0"/>
  <sortState xmlns:xlrd2="http://schemas.microsoft.com/office/spreadsheetml/2017/richdata2" ref="B12:AD35">
    <sortCondition ref="B12:B35"/>
  </sortState>
  <mergeCells count="17">
    <mergeCell ref="N4:O4"/>
    <mergeCell ref="L4:M4"/>
    <mergeCell ref="L6:M6"/>
    <mergeCell ref="H8:I8"/>
    <mergeCell ref="J4:K4"/>
    <mergeCell ref="J6:K6"/>
    <mergeCell ref="D4:E4"/>
    <mergeCell ref="F4:G4"/>
    <mergeCell ref="H4:I4"/>
    <mergeCell ref="D6:E6"/>
    <mergeCell ref="F6:G6"/>
    <mergeCell ref="H6:I6"/>
    <mergeCell ref="N6:O6"/>
    <mergeCell ref="B8:C8"/>
    <mergeCell ref="B9:C9"/>
    <mergeCell ref="B10:C10"/>
    <mergeCell ref="B37:O37"/>
  </mergeCells>
  <pageMargins left="7.874015748031496E-2" right="7.874015748031496E-2" top="0.19685039370078741" bottom="0.19685039370078741" header="0.31496062992125984" footer="0.31496062992125984"/>
  <pageSetup paperSize="9" scale="80" orientation="landscape" r:id="rId1"/>
  <ignoredErrors>
    <ignoredError sqref="E5:K5 L5:M5 N5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6C1C5-5956-4EC7-8ADA-0569D7F7DBFD}">
  <sheetPr codeName="Ark26">
    <tabColor rgb="FF00B050"/>
  </sheetPr>
  <dimension ref="A1:M37"/>
  <sheetViews>
    <sheetView topLeftCell="A2" workbookViewId="0">
      <selection activeCell="S11" sqref="S11"/>
    </sheetView>
  </sheetViews>
  <sheetFormatPr defaultColWidth="8.85546875" defaultRowHeight="15" x14ac:dyDescent="0.25"/>
  <cols>
    <col min="1" max="1" width="2.7109375" style="23" customWidth="1"/>
    <col min="2" max="2" width="5.140625" style="23" customWidth="1"/>
    <col min="3" max="3" width="21.42578125" style="23" customWidth="1"/>
    <col min="4" max="12" width="10.7109375" style="23" customWidth="1"/>
    <col min="13" max="13" width="3.5703125" style="23" customWidth="1"/>
    <col min="14" max="16384" width="8.85546875" style="23"/>
  </cols>
  <sheetData>
    <row r="1" spans="1:13" ht="15" customHeight="1" thickBot="1" x14ac:dyDescent="0.3"/>
    <row r="2" spans="1:13" ht="15.75" x14ac:dyDescent="0.25">
      <c r="B2" s="139" t="s">
        <v>214</v>
      </c>
      <c r="C2" s="130"/>
      <c r="D2" s="130"/>
      <c r="E2" s="130"/>
      <c r="F2" s="130"/>
      <c r="G2" s="130"/>
      <c r="H2" s="130"/>
      <c r="I2" s="130"/>
      <c r="J2" s="130"/>
      <c r="K2" s="131"/>
    </row>
    <row r="3" spans="1:13" x14ac:dyDescent="0.25">
      <c r="B3" s="132"/>
      <c r="C3" s="133"/>
      <c r="D3" s="133"/>
      <c r="E3" s="133"/>
      <c r="F3" s="133"/>
      <c r="G3" s="133"/>
      <c r="H3" s="133"/>
      <c r="I3" s="133"/>
      <c r="J3" s="133"/>
      <c r="K3" s="134"/>
    </row>
    <row r="4" spans="1:13" ht="28.5" customHeight="1" x14ac:dyDescent="0.25">
      <c r="B4" s="141"/>
      <c r="C4" s="142"/>
      <c r="D4" s="484" t="s">
        <v>108</v>
      </c>
      <c r="E4" s="484"/>
      <c r="F4" s="484" t="s">
        <v>109</v>
      </c>
      <c r="G4" s="484"/>
      <c r="H4" s="484" t="s">
        <v>156</v>
      </c>
      <c r="I4" s="484"/>
      <c r="J4" s="484" t="s">
        <v>163</v>
      </c>
      <c r="K4" s="485"/>
    </row>
    <row r="5" spans="1:13" x14ac:dyDescent="0.25">
      <c r="B5" s="239"/>
      <c r="C5" s="240"/>
      <c r="D5" s="268">
        <f>Overblik!$D$6</f>
        <v>2020</v>
      </c>
      <c r="E5" s="268">
        <f>Overblik!$E$6</f>
        <v>2021</v>
      </c>
      <c r="F5" s="268">
        <f>Overblik!$D$6</f>
        <v>2020</v>
      </c>
      <c r="G5" s="268">
        <f>Overblik!$E$6</f>
        <v>2021</v>
      </c>
      <c r="H5" s="268">
        <f>Overblik!$D$6</f>
        <v>2020</v>
      </c>
      <c r="I5" s="268">
        <f>Overblik!$E$6</f>
        <v>2021</v>
      </c>
      <c r="J5" s="268">
        <f>Overblik!$D$6</f>
        <v>2020</v>
      </c>
      <c r="K5" s="269">
        <f>Overblik!$E$6</f>
        <v>2021</v>
      </c>
    </row>
    <row r="6" spans="1:13" ht="14.25" customHeight="1" x14ac:dyDescent="0.25">
      <c r="B6" s="239"/>
      <c r="C6" s="240"/>
      <c r="D6" s="486" t="s">
        <v>162</v>
      </c>
      <c r="E6" s="486"/>
      <c r="F6" s="486" t="s">
        <v>162</v>
      </c>
      <c r="G6" s="486"/>
      <c r="H6" s="486" t="s">
        <v>162</v>
      </c>
      <c r="I6" s="486"/>
      <c r="J6" s="486" t="s">
        <v>162</v>
      </c>
      <c r="K6" s="487"/>
    </row>
    <row r="7" spans="1:13" ht="14.25" customHeight="1" x14ac:dyDescent="0.25">
      <c r="B7" s="239"/>
      <c r="C7" s="240"/>
      <c r="D7" s="412"/>
      <c r="E7" s="412"/>
      <c r="F7" s="412"/>
      <c r="G7" s="412"/>
      <c r="H7" s="412"/>
      <c r="I7" s="412"/>
      <c r="J7" s="412"/>
      <c r="K7" s="413"/>
    </row>
    <row r="8" spans="1:13" ht="15.75" customHeight="1" x14ac:dyDescent="0.25">
      <c r="B8" s="474" t="s">
        <v>107</v>
      </c>
      <c r="C8" s="475"/>
      <c r="D8" s="277">
        <v>0.47</v>
      </c>
      <c r="E8" s="279">
        <v>0.38</v>
      </c>
      <c r="F8" s="277">
        <v>0.4</v>
      </c>
      <c r="G8" s="279">
        <v>0.34</v>
      </c>
      <c r="H8" s="277">
        <v>0.56000000000000005</v>
      </c>
      <c r="I8" s="279">
        <v>0.51</v>
      </c>
      <c r="J8" s="277">
        <v>0.51</v>
      </c>
      <c r="K8" s="279">
        <v>0.46</v>
      </c>
    </row>
    <row r="9" spans="1:13" ht="15.75" thickBot="1" x14ac:dyDescent="0.3">
      <c r="B9" s="476" t="s">
        <v>33</v>
      </c>
      <c r="C9" s="477"/>
      <c r="D9" s="301">
        <f t="shared" ref="D9:J9" si="0">LARGE(D11:D34,5)</f>
        <v>0.6</v>
      </c>
      <c r="E9" s="302">
        <f t="shared" si="0"/>
        <v>0.57999999999999996</v>
      </c>
      <c r="F9" s="301">
        <f t="shared" si="0"/>
        <v>0.5</v>
      </c>
      <c r="G9" s="302">
        <f t="shared" si="0"/>
        <v>0.6</v>
      </c>
      <c r="H9" s="301">
        <f t="shared" si="0"/>
        <v>0.74</v>
      </c>
      <c r="I9" s="302">
        <f t="shared" si="0"/>
        <v>0.68</v>
      </c>
      <c r="J9" s="301">
        <f t="shared" si="0"/>
        <v>0.75</v>
      </c>
      <c r="K9" s="302">
        <f>LARGE(K11:K34,5)</f>
        <v>0.72</v>
      </c>
    </row>
    <row r="10" spans="1:13" ht="13.5" customHeight="1" thickBot="1" x14ac:dyDescent="0.3">
      <c r="A10" s="25"/>
      <c r="B10" s="286" t="s">
        <v>29</v>
      </c>
      <c r="C10" s="287" t="s">
        <v>0</v>
      </c>
      <c r="D10" s="303"/>
      <c r="E10" s="290"/>
      <c r="F10" s="290"/>
      <c r="G10" s="290"/>
      <c r="H10" s="290"/>
      <c r="I10" s="290"/>
      <c r="J10" s="303"/>
      <c r="K10" s="292"/>
    </row>
    <row r="11" spans="1:13" x14ac:dyDescent="0.25">
      <c r="B11" s="304">
        <v>901</v>
      </c>
      <c r="C11" s="305" t="s">
        <v>5</v>
      </c>
      <c r="D11" s="306">
        <v>0.37</v>
      </c>
      <c r="E11" s="307">
        <v>0.35</v>
      </c>
      <c r="F11" s="306">
        <v>0.56999999999999995</v>
      </c>
      <c r="G11" s="307">
        <v>0.38</v>
      </c>
      <c r="H11" s="306">
        <v>0.61</v>
      </c>
      <c r="I11" s="307">
        <v>0.83</v>
      </c>
      <c r="J11" s="296">
        <v>0.72</v>
      </c>
      <c r="K11" s="307">
        <v>0.52</v>
      </c>
      <c r="L11" s="38"/>
      <c r="M11" s="38"/>
    </row>
    <row r="12" spans="1:13" x14ac:dyDescent="0.25">
      <c r="B12" s="157">
        <v>902</v>
      </c>
      <c r="C12" s="244" t="s">
        <v>6</v>
      </c>
      <c r="D12" s="298">
        <v>0.37</v>
      </c>
      <c r="E12" s="279">
        <v>0.24</v>
      </c>
      <c r="F12" s="298">
        <v>0.38</v>
      </c>
      <c r="G12" s="279">
        <v>0.38</v>
      </c>
      <c r="H12" s="298">
        <v>0.47</v>
      </c>
      <c r="I12" s="279">
        <v>0.41</v>
      </c>
      <c r="J12" s="298">
        <v>0.37</v>
      </c>
      <c r="K12" s="279">
        <v>0.27</v>
      </c>
      <c r="L12" s="38"/>
      <c r="M12" s="38"/>
    </row>
    <row r="13" spans="1:13" x14ac:dyDescent="0.25">
      <c r="B13" s="157">
        <v>903</v>
      </c>
      <c r="C13" s="244" t="s">
        <v>7</v>
      </c>
      <c r="D13" s="298">
        <v>0.56000000000000005</v>
      </c>
      <c r="E13" s="279">
        <v>0.59</v>
      </c>
      <c r="F13" s="298">
        <v>0.44</v>
      </c>
      <c r="G13" s="279">
        <v>0.2</v>
      </c>
      <c r="H13" s="298">
        <v>0.56999999999999995</v>
      </c>
      <c r="I13" s="279">
        <v>0.52</v>
      </c>
      <c r="J13" s="298">
        <v>0.65</v>
      </c>
      <c r="K13" s="279">
        <v>0.73</v>
      </c>
      <c r="L13" s="38"/>
      <c r="M13" s="38"/>
    </row>
    <row r="14" spans="1:13" x14ac:dyDescent="0.25">
      <c r="B14" s="157">
        <v>904</v>
      </c>
      <c r="C14" s="244" t="s">
        <v>8</v>
      </c>
      <c r="D14" s="298">
        <v>0.47</v>
      </c>
      <c r="E14" s="279">
        <v>0.45</v>
      </c>
      <c r="F14" s="298">
        <v>0.47</v>
      </c>
      <c r="G14" s="279">
        <v>0.22</v>
      </c>
      <c r="H14" s="298">
        <v>0.38</v>
      </c>
      <c r="I14" s="279">
        <v>0.61</v>
      </c>
      <c r="J14" s="298">
        <v>0.4</v>
      </c>
      <c r="K14" s="279">
        <v>0.44</v>
      </c>
      <c r="L14" s="38"/>
      <c r="M14" s="38"/>
    </row>
    <row r="15" spans="1:13" x14ac:dyDescent="0.25">
      <c r="B15" s="157">
        <v>905</v>
      </c>
      <c r="C15" s="244" t="s">
        <v>9</v>
      </c>
      <c r="D15" s="298">
        <v>0.56000000000000005</v>
      </c>
      <c r="E15" s="279">
        <v>0.65</v>
      </c>
      <c r="F15" s="298">
        <v>0.36</v>
      </c>
      <c r="G15" s="279">
        <v>0.71</v>
      </c>
      <c r="H15" s="298">
        <v>0.38</v>
      </c>
      <c r="I15" s="279">
        <v>0.89</v>
      </c>
      <c r="J15" s="298">
        <v>0.5</v>
      </c>
      <c r="K15" s="279">
        <v>0.78</v>
      </c>
      <c r="L15" s="38"/>
      <c r="M15" s="38"/>
    </row>
    <row r="16" spans="1:13" x14ac:dyDescent="0.25">
      <c r="B16" s="157">
        <v>906</v>
      </c>
      <c r="C16" s="244" t="s">
        <v>10</v>
      </c>
      <c r="D16" s="298">
        <v>0.54</v>
      </c>
      <c r="E16" s="279">
        <v>0.43</v>
      </c>
      <c r="F16" s="298">
        <v>0.5</v>
      </c>
      <c r="G16" s="279">
        <v>0.44</v>
      </c>
      <c r="H16" s="298">
        <v>1</v>
      </c>
      <c r="I16" s="279">
        <v>0.73</v>
      </c>
      <c r="J16" s="298">
        <v>0.51</v>
      </c>
      <c r="K16" s="279">
        <v>0.67</v>
      </c>
      <c r="L16" s="38"/>
      <c r="M16" s="38"/>
    </row>
    <row r="17" spans="2:13" x14ac:dyDescent="0.25">
      <c r="B17" s="157">
        <v>907</v>
      </c>
      <c r="C17" s="244" t="s">
        <v>11</v>
      </c>
      <c r="D17" s="298">
        <v>0.66</v>
      </c>
      <c r="E17" s="279">
        <v>0.65</v>
      </c>
      <c r="F17" s="298">
        <v>0.38</v>
      </c>
      <c r="G17" s="279">
        <v>0.5</v>
      </c>
      <c r="H17" s="298">
        <v>0.66</v>
      </c>
      <c r="I17" s="279">
        <v>0.38</v>
      </c>
      <c r="J17" s="298">
        <v>0.75</v>
      </c>
      <c r="K17" s="279">
        <v>0.73</v>
      </c>
      <c r="L17" s="38"/>
      <c r="M17" s="38"/>
    </row>
    <row r="18" spans="2:13" x14ac:dyDescent="0.25">
      <c r="B18" s="157">
        <v>908</v>
      </c>
      <c r="C18" s="244" t="s">
        <v>12</v>
      </c>
      <c r="D18" s="298">
        <v>0.4</v>
      </c>
      <c r="E18" s="279">
        <v>0.26</v>
      </c>
      <c r="F18" s="298">
        <v>0.4</v>
      </c>
      <c r="G18" s="279">
        <v>0.5</v>
      </c>
      <c r="H18" s="298">
        <v>0.63</v>
      </c>
      <c r="I18" s="279">
        <v>0.25</v>
      </c>
      <c r="J18" s="298">
        <v>0.6</v>
      </c>
      <c r="K18" s="279">
        <v>0.53</v>
      </c>
      <c r="L18" s="38"/>
      <c r="M18" s="38"/>
    </row>
    <row r="19" spans="2:13" x14ac:dyDescent="0.25">
      <c r="B19" s="157">
        <v>909</v>
      </c>
      <c r="C19" s="244" t="s">
        <v>13</v>
      </c>
      <c r="D19" s="298">
        <v>0.5</v>
      </c>
      <c r="E19" s="279">
        <v>0.49</v>
      </c>
      <c r="F19" s="298">
        <v>0.5</v>
      </c>
      <c r="G19" s="279">
        <v>0.56000000000000005</v>
      </c>
      <c r="H19" s="298">
        <v>0.5</v>
      </c>
      <c r="I19" s="279">
        <v>0.55000000000000004</v>
      </c>
      <c r="J19" s="298">
        <v>0.52</v>
      </c>
      <c r="K19" s="279">
        <v>0.72</v>
      </c>
      <c r="L19" s="38"/>
      <c r="M19" s="38"/>
    </row>
    <row r="20" spans="2:13" x14ac:dyDescent="0.25">
      <c r="B20" s="157">
        <v>910</v>
      </c>
      <c r="C20" s="244" t="s">
        <v>14</v>
      </c>
      <c r="D20" s="298">
        <v>0.42</v>
      </c>
      <c r="E20" s="279">
        <v>0.31</v>
      </c>
      <c r="F20" s="298">
        <v>1</v>
      </c>
      <c r="G20" s="279">
        <v>0.27</v>
      </c>
      <c r="H20" s="298">
        <v>0.53</v>
      </c>
      <c r="I20" s="279">
        <v>0.44</v>
      </c>
      <c r="J20" s="298">
        <v>0.77</v>
      </c>
      <c r="K20" s="279">
        <v>0.54</v>
      </c>
      <c r="L20" s="38"/>
      <c r="M20" s="38"/>
    </row>
    <row r="21" spans="2:13" x14ac:dyDescent="0.25">
      <c r="B21" s="157">
        <v>911</v>
      </c>
      <c r="C21" s="244" t="s">
        <v>15</v>
      </c>
      <c r="D21" s="298">
        <v>0.63</v>
      </c>
      <c r="E21" s="279">
        <v>0.47</v>
      </c>
      <c r="F21" s="298">
        <v>0.46</v>
      </c>
      <c r="G21" s="279">
        <v>0.56000000000000005</v>
      </c>
      <c r="H21" s="298">
        <v>0.71</v>
      </c>
      <c r="I21" s="279">
        <v>0.46</v>
      </c>
      <c r="J21" s="298">
        <v>0.7</v>
      </c>
      <c r="K21" s="279">
        <v>0.61</v>
      </c>
      <c r="L21" s="38"/>
      <c r="M21" s="38"/>
    </row>
    <row r="22" spans="2:13" x14ac:dyDescent="0.25">
      <c r="B22" s="157">
        <v>912</v>
      </c>
      <c r="C22" s="244" t="s">
        <v>16</v>
      </c>
      <c r="D22" s="298">
        <v>0.31</v>
      </c>
      <c r="E22" s="279">
        <v>0.21</v>
      </c>
      <c r="F22" s="298">
        <v>0.25</v>
      </c>
      <c r="G22" s="279">
        <v>0.14000000000000001</v>
      </c>
      <c r="H22" s="298">
        <v>0.63</v>
      </c>
      <c r="I22" s="279">
        <v>0.4</v>
      </c>
      <c r="J22" s="298">
        <v>0.34</v>
      </c>
      <c r="K22" s="279">
        <v>0.18</v>
      </c>
      <c r="L22" s="38"/>
      <c r="M22" s="38"/>
    </row>
    <row r="23" spans="2:13" x14ac:dyDescent="0.25">
      <c r="B23" s="157">
        <v>913</v>
      </c>
      <c r="C23" s="244" t="s">
        <v>17</v>
      </c>
      <c r="D23" s="298">
        <v>0.42</v>
      </c>
      <c r="E23" s="279">
        <v>0.57999999999999996</v>
      </c>
      <c r="F23" s="298">
        <v>0.5</v>
      </c>
      <c r="G23" s="279">
        <v>0.63</v>
      </c>
      <c r="H23" s="298">
        <v>0.79</v>
      </c>
      <c r="I23" s="279">
        <v>1</v>
      </c>
      <c r="J23" s="298">
        <v>0.67</v>
      </c>
      <c r="K23" s="279">
        <v>0.61</v>
      </c>
      <c r="L23" s="38"/>
      <c r="M23" s="38"/>
    </row>
    <row r="24" spans="2:13" x14ac:dyDescent="0.25">
      <c r="B24" s="157">
        <v>914</v>
      </c>
      <c r="C24" s="244" t="s">
        <v>18</v>
      </c>
      <c r="D24" s="298">
        <v>0.6</v>
      </c>
      <c r="E24" s="279">
        <v>0.46</v>
      </c>
      <c r="F24" s="298">
        <v>0.78</v>
      </c>
      <c r="G24" s="279">
        <v>0.6</v>
      </c>
      <c r="H24" s="298">
        <v>0.74</v>
      </c>
      <c r="I24" s="279">
        <v>0.67</v>
      </c>
      <c r="J24" s="298">
        <v>0.81</v>
      </c>
      <c r="K24" s="279">
        <v>0.56999999999999995</v>
      </c>
      <c r="L24" s="38"/>
      <c r="M24" s="38"/>
    </row>
    <row r="25" spans="2:13" x14ac:dyDescent="0.25">
      <c r="B25" s="157">
        <v>915</v>
      </c>
      <c r="C25" s="244" t="s">
        <v>19</v>
      </c>
      <c r="D25" s="298">
        <v>0.55000000000000004</v>
      </c>
      <c r="E25" s="279">
        <v>0.41</v>
      </c>
      <c r="F25" s="298">
        <v>0.35</v>
      </c>
      <c r="G25" s="279">
        <v>0.6</v>
      </c>
      <c r="H25" s="298">
        <v>0.59</v>
      </c>
      <c r="I25" s="279">
        <v>0.63</v>
      </c>
      <c r="J25" s="298">
        <v>0.63</v>
      </c>
      <c r="K25" s="279">
        <v>0.55000000000000004</v>
      </c>
      <c r="L25" s="38"/>
      <c r="M25" s="38"/>
    </row>
    <row r="26" spans="2:13" x14ac:dyDescent="0.25">
      <c r="B26" s="157">
        <v>916</v>
      </c>
      <c r="C26" s="244" t="s">
        <v>20</v>
      </c>
      <c r="D26" s="298">
        <v>0.61</v>
      </c>
      <c r="E26" s="279">
        <v>0.28999999999999998</v>
      </c>
      <c r="F26" s="298">
        <v>0.44</v>
      </c>
      <c r="G26" s="279">
        <v>0.5</v>
      </c>
      <c r="H26" s="298">
        <v>0.64</v>
      </c>
      <c r="I26" s="279">
        <v>0.43</v>
      </c>
      <c r="J26" s="298">
        <v>0.8</v>
      </c>
      <c r="K26" s="279">
        <v>0.25</v>
      </c>
      <c r="L26" s="38"/>
      <c r="M26" s="38"/>
    </row>
    <row r="27" spans="2:13" x14ac:dyDescent="0.25">
      <c r="B27" s="157">
        <v>917</v>
      </c>
      <c r="C27" s="244" t="s">
        <v>21</v>
      </c>
      <c r="D27" s="298">
        <v>0.52</v>
      </c>
      <c r="E27" s="279">
        <v>0.12</v>
      </c>
      <c r="F27" s="298">
        <v>0.3</v>
      </c>
      <c r="G27" s="279">
        <v>0.3</v>
      </c>
      <c r="H27" s="298">
        <v>0.65</v>
      </c>
      <c r="I27" s="279">
        <v>0.54</v>
      </c>
      <c r="J27" s="298">
        <v>0.42</v>
      </c>
      <c r="K27" s="279">
        <v>0.22</v>
      </c>
      <c r="L27" s="38"/>
      <c r="M27" s="38"/>
    </row>
    <row r="28" spans="2:13" x14ac:dyDescent="0.25">
      <c r="B28" s="157">
        <v>918</v>
      </c>
      <c r="C28" s="244" t="s">
        <v>22</v>
      </c>
      <c r="D28" s="298">
        <v>0.43</v>
      </c>
      <c r="E28" s="279">
        <v>0.27</v>
      </c>
      <c r="F28" s="298">
        <v>0.15</v>
      </c>
      <c r="G28" s="279">
        <v>0.27</v>
      </c>
      <c r="H28" s="298">
        <v>0.47</v>
      </c>
      <c r="I28" s="279">
        <v>0.68</v>
      </c>
      <c r="J28" s="298">
        <v>0.46</v>
      </c>
      <c r="K28" s="279">
        <v>0.5</v>
      </c>
      <c r="L28" s="38"/>
      <c r="M28" s="38"/>
    </row>
    <row r="29" spans="2:13" x14ac:dyDescent="0.25">
      <c r="B29" s="157">
        <v>919</v>
      </c>
      <c r="C29" s="244" t="s">
        <v>23</v>
      </c>
      <c r="D29" s="298">
        <v>0.4</v>
      </c>
      <c r="E29" s="279">
        <v>0.36</v>
      </c>
      <c r="F29" s="298">
        <v>0.11</v>
      </c>
      <c r="G29" s="279">
        <v>0.33</v>
      </c>
      <c r="H29" s="298">
        <v>0.78</v>
      </c>
      <c r="I29" s="279">
        <v>0.63</v>
      </c>
      <c r="J29" s="298">
        <v>0.4</v>
      </c>
      <c r="K29" s="279">
        <v>0.5</v>
      </c>
      <c r="L29" s="38"/>
      <c r="M29" s="38"/>
    </row>
    <row r="30" spans="2:13" x14ac:dyDescent="0.25">
      <c r="B30" s="157">
        <v>920</v>
      </c>
      <c r="C30" s="244" t="s">
        <v>24</v>
      </c>
      <c r="D30" s="298">
        <v>0.51</v>
      </c>
      <c r="E30" s="279">
        <v>0.39</v>
      </c>
      <c r="F30" s="298">
        <v>0.3</v>
      </c>
      <c r="G30" s="279">
        <v>0</v>
      </c>
      <c r="H30" s="298">
        <v>0.33</v>
      </c>
      <c r="I30" s="279">
        <v>0.5</v>
      </c>
      <c r="J30" s="298">
        <v>0.52</v>
      </c>
      <c r="K30" s="279">
        <v>0.42</v>
      </c>
      <c r="L30" s="38"/>
      <c r="M30" s="38"/>
    </row>
    <row r="31" spans="2:13" x14ac:dyDescent="0.25">
      <c r="B31" s="157">
        <v>921</v>
      </c>
      <c r="C31" s="244" t="s">
        <v>25</v>
      </c>
      <c r="D31" s="298">
        <v>0.28000000000000003</v>
      </c>
      <c r="E31" s="279">
        <v>0.19</v>
      </c>
      <c r="F31" s="298">
        <v>0.2</v>
      </c>
      <c r="G31" s="279">
        <v>0</v>
      </c>
      <c r="H31" s="298">
        <v>0.39</v>
      </c>
      <c r="I31" s="279">
        <v>0.3</v>
      </c>
      <c r="J31" s="298">
        <v>0.22</v>
      </c>
      <c r="K31" s="279">
        <v>0.19</v>
      </c>
      <c r="L31" s="38"/>
      <c r="M31" s="38"/>
    </row>
    <row r="32" spans="2:13" x14ac:dyDescent="0.25">
      <c r="B32" s="157">
        <v>922</v>
      </c>
      <c r="C32" s="244" t="s">
        <v>26</v>
      </c>
      <c r="D32" s="298">
        <v>0.45</v>
      </c>
      <c r="E32" s="279">
        <v>0.1</v>
      </c>
      <c r="F32" s="298">
        <v>0.36</v>
      </c>
      <c r="G32" s="279">
        <v>0</v>
      </c>
      <c r="H32" s="298">
        <v>0.62</v>
      </c>
      <c r="I32" s="279">
        <v>0.14000000000000001</v>
      </c>
      <c r="J32" s="298">
        <v>0.54</v>
      </c>
      <c r="K32" s="279">
        <v>0.14000000000000001</v>
      </c>
      <c r="L32" s="38"/>
      <c r="M32" s="38"/>
    </row>
    <row r="33" spans="2:13" x14ac:dyDescent="0.25">
      <c r="B33" s="157">
        <v>923</v>
      </c>
      <c r="C33" s="244" t="s">
        <v>27</v>
      </c>
      <c r="D33" s="298">
        <v>0.44</v>
      </c>
      <c r="E33" s="279">
        <v>0.43</v>
      </c>
      <c r="F33" s="298">
        <v>0.41</v>
      </c>
      <c r="G33" s="279">
        <v>0.19</v>
      </c>
      <c r="H33" s="298">
        <v>0.53</v>
      </c>
      <c r="I33" s="279">
        <v>0.59</v>
      </c>
      <c r="J33" s="298">
        <v>0.43</v>
      </c>
      <c r="K33" s="279">
        <v>0.42</v>
      </c>
      <c r="L33" s="38"/>
      <c r="M33" s="38"/>
    </row>
    <row r="34" spans="2:13" ht="15.75" thickBot="1" x14ac:dyDescent="0.3">
      <c r="B34" s="164">
        <v>924</v>
      </c>
      <c r="C34" s="245" t="s">
        <v>28</v>
      </c>
      <c r="D34" s="300">
        <v>0.68</v>
      </c>
      <c r="E34" s="285">
        <v>0.73</v>
      </c>
      <c r="F34" s="300">
        <v>0</v>
      </c>
      <c r="G34" s="285">
        <v>0.75</v>
      </c>
      <c r="H34" s="300">
        <v>0.8</v>
      </c>
      <c r="I34" s="285">
        <v>0.5</v>
      </c>
      <c r="J34" s="300">
        <v>0.79</v>
      </c>
      <c r="K34" s="285">
        <v>0.93</v>
      </c>
      <c r="L34" s="38"/>
      <c r="M34" s="38"/>
    </row>
    <row r="35" spans="2:13" ht="6.75" customHeight="1" x14ac:dyDescent="0.25"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2:13" ht="15" customHeight="1" x14ac:dyDescent="0.25">
      <c r="B36" s="483" t="s">
        <v>215</v>
      </c>
      <c r="C36" s="483"/>
      <c r="D36" s="483"/>
      <c r="E36" s="483"/>
      <c r="F36" s="483"/>
      <c r="G36" s="483"/>
      <c r="H36" s="483"/>
      <c r="I36" s="483"/>
      <c r="J36" s="483"/>
      <c r="K36" s="483"/>
      <c r="L36" s="49"/>
    </row>
    <row r="37" spans="2:13" ht="8.25" customHeight="1" x14ac:dyDescent="0.25"/>
  </sheetData>
  <sheetProtection autoFilter="0"/>
  <mergeCells count="11">
    <mergeCell ref="B36:K36"/>
    <mergeCell ref="D4:E4"/>
    <mergeCell ref="F4:G4"/>
    <mergeCell ref="H4:I4"/>
    <mergeCell ref="J4:K4"/>
    <mergeCell ref="D6:E6"/>
    <mergeCell ref="F6:G6"/>
    <mergeCell ref="H6:I6"/>
    <mergeCell ref="J6:K6"/>
    <mergeCell ref="B8:C8"/>
    <mergeCell ref="B9:C9"/>
  </mergeCells>
  <pageMargins left="7.874015748031496E-2" right="7.874015748031496E-2" top="0.19685039370078741" bottom="0.19685039370078741" header="0.31496062992125984" footer="0.31496062992125984"/>
  <pageSetup paperSize="9" scale="80" orientation="landscape" r:id="rId1"/>
  <ignoredErrors>
    <ignoredError sqref="E5:F5 G5:H5 I5:J5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7">
    <tabColor rgb="FF00B050"/>
  </sheetPr>
  <dimension ref="A1:T38"/>
  <sheetViews>
    <sheetView topLeftCell="A7" workbookViewId="0">
      <selection activeCell="S27" sqref="S27"/>
    </sheetView>
  </sheetViews>
  <sheetFormatPr defaultColWidth="9.140625" defaultRowHeight="15" x14ac:dyDescent="0.25"/>
  <cols>
    <col min="1" max="1" width="2.7109375" style="23" customWidth="1"/>
    <col min="2" max="2" width="5.140625" style="23" customWidth="1"/>
    <col min="3" max="3" width="21.42578125" style="23" customWidth="1"/>
    <col min="4" max="17" width="10.7109375" style="23" customWidth="1"/>
    <col min="18" max="18" width="3.5703125" style="23" customWidth="1"/>
    <col min="19" max="16384" width="9.140625" style="23"/>
  </cols>
  <sheetData>
    <row r="1" spans="1:20" ht="15" customHeight="1" thickBot="1" x14ac:dyDescent="0.3">
      <c r="B1" s="33"/>
      <c r="C1" s="33"/>
      <c r="D1" s="33"/>
      <c r="E1" s="33"/>
      <c r="F1" s="33"/>
      <c r="G1" s="39"/>
      <c r="H1" s="33"/>
      <c r="I1" s="33"/>
      <c r="J1" s="33"/>
      <c r="K1" s="33"/>
      <c r="L1" s="33"/>
      <c r="M1" s="33"/>
      <c r="N1" s="33"/>
      <c r="O1" s="33"/>
      <c r="P1" s="33"/>
      <c r="Q1" s="33"/>
      <c r="R1" s="25"/>
      <c r="S1" s="25"/>
      <c r="T1" s="25"/>
    </row>
    <row r="2" spans="1:20" ht="15.75" x14ac:dyDescent="0.25">
      <c r="B2" s="139" t="s">
        <v>216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1"/>
      <c r="R2" s="25"/>
      <c r="S2" s="25"/>
      <c r="T2" s="25"/>
    </row>
    <row r="3" spans="1:20" x14ac:dyDescent="0.25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4"/>
    </row>
    <row r="4" spans="1:20" ht="42" customHeight="1" x14ac:dyDescent="0.25">
      <c r="B4" s="141"/>
      <c r="C4" s="142"/>
      <c r="D4" s="484" t="s">
        <v>164</v>
      </c>
      <c r="E4" s="484"/>
      <c r="F4" s="484" t="s">
        <v>138</v>
      </c>
      <c r="G4" s="484"/>
      <c r="H4" s="484" t="s">
        <v>139</v>
      </c>
      <c r="I4" s="484"/>
      <c r="J4" s="484" t="s">
        <v>165</v>
      </c>
      <c r="K4" s="484"/>
      <c r="L4" s="484" t="s">
        <v>166</v>
      </c>
      <c r="M4" s="484"/>
      <c r="N4" s="484" t="s">
        <v>218</v>
      </c>
      <c r="O4" s="484"/>
      <c r="P4" s="484" t="s">
        <v>217</v>
      </c>
      <c r="Q4" s="485"/>
    </row>
    <row r="5" spans="1:20" x14ac:dyDescent="0.25">
      <c r="B5" s="239"/>
      <c r="C5" s="240"/>
      <c r="D5" s="268">
        <f>Overblik!$D$6</f>
        <v>2020</v>
      </c>
      <c r="E5" s="268">
        <f>Overblik!$E$6</f>
        <v>2021</v>
      </c>
      <c r="F5" s="268">
        <f>Overblik!$D$6</f>
        <v>2020</v>
      </c>
      <c r="G5" s="268">
        <f>Overblik!$E$6</f>
        <v>2021</v>
      </c>
      <c r="H5" s="268">
        <f>Overblik!$D$6</f>
        <v>2020</v>
      </c>
      <c r="I5" s="268">
        <f>Overblik!$E$6</f>
        <v>2021</v>
      </c>
      <c r="J5" s="268">
        <f>Overblik!$D$6</f>
        <v>2020</v>
      </c>
      <c r="K5" s="268">
        <f>Overblik!$E$6</f>
        <v>2021</v>
      </c>
      <c r="L5" s="268">
        <f>Overblik!$D$6</f>
        <v>2020</v>
      </c>
      <c r="M5" s="268">
        <f>Overblik!$E$6</f>
        <v>2021</v>
      </c>
      <c r="N5" s="268">
        <f>Overblik!$D$6</f>
        <v>2020</v>
      </c>
      <c r="O5" s="268">
        <f>Overblik!$E$6</f>
        <v>2021</v>
      </c>
      <c r="P5" s="268">
        <f>Overblik!$D$6</f>
        <v>2020</v>
      </c>
      <c r="Q5" s="269">
        <f>Overblik!$E$6</f>
        <v>2021</v>
      </c>
    </row>
    <row r="6" spans="1:20" ht="12.75" customHeight="1" x14ac:dyDescent="0.25">
      <c r="A6" s="319"/>
      <c r="B6" s="470"/>
      <c r="C6" s="470"/>
      <c r="D6" s="470" t="s">
        <v>146</v>
      </c>
      <c r="E6" s="470"/>
      <c r="F6" s="470" t="s">
        <v>146</v>
      </c>
      <c r="G6" s="470"/>
      <c r="H6" s="470" t="s">
        <v>146</v>
      </c>
      <c r="I6" s="470"/>
      <c r="J6" s="470" t="s">
        <v>146</v>
      </c>
      <c r="K6" s="470"/>
      <c r="L6" s="470" t="s">
        <v>146</v>
      </c>
      <c r="M6" s="470"/>
      <c r="N6" s="470" t="s">
        <v>146</v>
      </c>
      <c r="O6" s="470"/>
      <c r="P6" s="470" t="s">
        <v>146</v>
      </c>
      <c r="Q6" s="471"/>
    </row>
    <row r="7" spans="1:20" ht="12.75" customHeight="1" thickBot="1" x14ac:dyDescent="0.3">
      <c r="A7" s="25"/>
      <c r="B7" s="135"/>
      <c r="C7" s="136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</row>
    <row r="8" spans="1:20" ht="19.5" customHeight="1" x14ac:dyDescent="0.25">
      <c r="B8" s="472" t="s">
        <v>167</v>
      </c>
      <c r="C8" s="473"/>
      <c r="D8" s="481" t="s">
        <v>185</v>
      </c>
      <c r="E8" s="482"/>
      <c r="F8" s="308" t="s">
        <v>186</v>
      </c>
      <c r="G8" s="309" t="s">
        <v>201</v>
      </c>
      <c r="H8" s="308" t="s">
        <v>187</v>
      </c>
      <c r="I8" s="309" t="s">
        <v>202</v>
      </c>
      <c r="J8" s="481" t="s">
        <v>170</v>
      </c>
      <c r="K8" s="482"/>
      <c r="L8" s="308" t="s">
        <v>204</v>
      </c>
      <c r="M8" s="309" t="s">
        <v>203</v>
      </c>
      <c r="N8" s="481" t="s">
        <v>171</v>
      </c>
      <c r="O8" s="482"/>
      <c r="P8" s="308" t="s">
        <v>172</v>
      </c>
      <c r="Q8" s="309" t="s">
        <v>170</v>
      </c>
      <c r="R8" s="52"/>
    </row>
    <row r="9" spans="1:20" x14ac:dyDescent="0.25">
      <c r="B9" s="474" t="s">
        <v>107</v>
      </c>
      <c r="C9" s="475"/>
      <c r="D9" s="310">
        <v>116</v>
      </c>
      <c r="E9" s="275">
        <v>123</v>
      </c>
      <c r="F9" s="311">
        <v>408</v>
      </c>
      <c r="G9" s="275">
        <v>463</v>
      </c>
      <c r="H9" s="312">
        <v>294</v>
      </c>
      <c r="I9" s="275">
        <v>359</v>
      </c>
      <c r="J9" s="311">
        <v>114</v>
      </c>
      <c r="K9" s="275">
        <v>122</v>
      </c>
      <c r="L9" s="311">
        <v>46</v>
      </c>
      <c r="M9" s="275">
        <v>48</v>
      </c>
      <c r="N9" s="311">
        <v>16</v>
      </c>
      <c r="O9" s="275">
        <v>15</v>
      </c>
      <c r="P9" s="311">
        <v>91</v>
      </c>
      <c r="Q9" s="275">
        <v>91</v>
      </c>
    </row>
    <row r="10" spans="1:20" ht="15.75" thickBot="1" x14ac:dyDescent="0.3">
      <c r="B10" s="476" t="s">
        <v>33</v>
      </c>
      <c r="C10" s="477"/>
      <c r="D10" s="313">
        <f t="shared" ref="D10:P10" si="0">SMALL(D12:D35,5)</f>
        <v>78</v>
      </c>
      <c r="E10" s="314">
        <f t="shared" si="0"/>
        <v>95</v>
      </c>
      <c r="F10" s="313">
        <f t="shared" si="0"/>
        <v>343</v>
      </c>
      <c r="G10" s="314">
        <f t="shared" si="0"/>
        <v>391</v>
      </c>
      <c r="H10" s="313">
        <f t="shared" si="0"/>
        <v>183</v>
      </c>
      <c r="I10" s="314">
        <f t="shared" si="0"/>
        <v>193</v>
      </c>
      <c r="J10" s="313">
        <f t="shared" si="0"/>
        <v>98</v>
      </c>
      <c r="K10" s="314">
        <f t="shared" si="0"/>
        <v>98</v>
      </c>
      <c r="L10" s="313">
        <f t="shared" si="0"/>
        <v>35</v>
      </c>
      <c r="M10" s="314">
        <f t="shared" si="0"/>
        <v>32</v>
      </c>
      <c r="N10" s="313">
        <f t="shared" si="0"/>
        <v>13</v>
      </c>
      <c r="O10" s="314">
        <f t="shared" si="0"/>
        <v>11</v>
      </c>
      <c r="P10" s="313">
        <f t="shared" si="0"/>
        <v>66</v>
      </c>
      <c r="Q10" s="314">
        <f>SMALL(Q12:Q35,5)</f>
        <v>62</v>
      </c>
    </row>
    <row r="11" spans="1:20" ht="14.25" customHeight="1" thickBot="1" x14ac:dyDescent="0.3">
      <c r="A11" s="25"/>
      <c r="B11" s="286" t="s">
        <v>29</v>
      </c>
      <c r="C11" s="287" t="s">
        <v>0</v>
      </c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6"/>
    </row>
    <row r="12" spans="1:20" x14ac:dyDescent="0.25">
      <c r="B12" s="150">
        <v>901</v>
      </c>
      <c r="C12" s="243" t="s">
        <v>5</v>
      </c>
      <c r="D12" s="293">
        <v>78</v>
      </c>
      <c r="E12" s="294">
        <v>101</v>
      </c>
      <c r="F12" s="293">
        <v>397</v>
      </c>
      <c r="G12" s="294">
        <v>406</v>
      </c>
      <c r="H12" s="317">
        <v>224</v>
      </c>
      <c r="I12" s="294">
        <v>208</v>
      </c>
      <c r="J12" s="317">
        <v>118</v>
      </c>
      <c r="K12" s="294">
        <v>142</v>
      </c>
      <c r="L12" s="317">
        <v>38</v>
      </c>
      <c r="M12" s="294">
        <v>50</v>
      </c>
      <c r="N12" s="317">
        <v>20</v>
      </c>
      <c r="O12" s="294">
        <v>20</v>
      </c>
      <c r="P12" s="317">
        <v>111</v>
      </c>
      <c r="Q12" s="294">
        <v>110</v>
      </c>
    </row>
    <row r="13" spans="1:20" x14ac:dyDescent="0.25">
      <c r="B13" s="157">
        <v>902</v>
      </c>
      <c r="C13" s="244" t="s">
        <v>6</v>
      </c>
      <c r="D13" s="297">
        <v>103</v>
      </c>
      <c r="E13" s="275">
        <v>120</v>
      </c>
      <c r="F13" s="297">
        <v>493</v>
      </c>
      <c r="G13" s="275">
        <v>523</v>
      </c>
      <c r="H13" s="312">
        <v>257</v>
      </c>
      <c r="I13" s="275">
        <v>278</v>
      </c>
      <c r="J13" s="312">
        <v>124</v>
      </c>
      <c r="K13" s="275">
        <v>153</v>
      </c>
      <c r="L13" s="312">
        <v>74</v>
      </c>
      <c r="M13" s="275">
        <v>78</v>
      </c>
      <c r="N13" s="312">
        <v>35</v>
      </c>
      <c r="O13" s="275">
        <v>19</v>
      </c>
      <c r="P13" s="312">
        <v>92</v>
      </c>
      <c r="Q13" s="275">
        <v>153</v>
      </c>
    </row>
    <row r="14" spans="1:20" x14ac:dyDescent="0.25">
      <c r="B14" s="157">
        <v>903</v>
      </c>
      <c r="C14" s="244" t="s">
        <v>7</v>
      </c>
      <c r="D14" s="297">
        <v>119</v>
      </c>
      <c r="E14" s="275">
        <v>139</v>
      </c>
      <c r="F14" s="297">
        <v>450</v>
      </c>
      <c r="G14" s="275">
        <v>506</v>
      </c>
      <c r="H14" s="312">
        <v>336</v>
      </c>
      <c r="I14" s="275">
        <v>395</v>
      </c>
      <c r="J14" s="312">
        <v>151</v>
      </c>
      <c r="K14" s="275">
        <v>131</v>
      </c>
      <c r="L14" s="312">
        <v>51</v>
      </c>
      <c r="M14" s="275">
        <v>40</v>
      </c>
      <c r="N14" s="312">
        <v>11</v>
      </c>
      <c r="O14" s="275">
        <v>9</v>
      </c>
      <c r="P14" s="312">
        <v>164</v>
      </c>
      <c r="Q14" s="275">
        <v>87</v>
      </c>
    </row>
    <row r="15" spans="1:20" x14ac:dyDescent="0.25">
      <c r="B15" s="157">
        <v>904</v>
      </c>
      <c r="C15" s="244" t="s">
        <v>8</v>
      </c>
      <c r="D15" s="297">
        <v>121</v>
      </c>
      <c r="E15" s="275">
        <v>127</v>
      </c>
      <c r="F15" s="297">
        <v>595</v>
      </c>
      <c r="G15" s="275">
        <v>659</v>
      </c>
      <c r="H15" s="312">
        <v>369</v>
      </c>
      <c r="I15" s="275">
        <v>281</v>
      </c>
      <c r="J15" s="312">
        <v>120</v>
      </c>
      <c r="K15" s="275">
        <v>156</v>
      </c>
      <c r="L15" s="312">
        <v>23</v>
      </c>
      <c r="M15" s="275">
        <v>29</v>
      </c>
      <c r="N15" s="312">
        <v>17</v>
      </c>
      <c r="O15" s="275">
        <v>15</v>
      </c>
      <c r="P15" s="312">
        <v>76</v>
      </c>
      <c r="Q15" s="275">
        <v>79</v>
      </c>
    </row>
    <row r="16" spans="1:20" x14ac:dyDescent="0.25">
      <c r="B16" s="157">
        <v>905</v>
      </c>
      <c r="C16" s="244" t="s">
        <v>9</v>
      </c>
      <c r="D16" s="297">
        <v>121</v>
      </c>
      <c r="E16" s="275">
        <v>159</v>
      </c>
      <c r="F16" s="297">
        <v>479</v>
      </c>
      <c r="G16" s="275">
        <v>537</v>
      </c>
      <c r="H16" s="312">
        <v>224</v>
      </c>
      <c r="I16" s="275">
        <v>261</v>
      </c>
      <c r="J16" s="312">
        <v>131</v>
      </c>
      <c r="K16" s="275">
        <v>141</v>
      </c>
      <c r="L16" s="312">
        <v>73</v>
      </c>
      <c r="M16" s="275">
        <v>105</v>
      </c>
      <c r="N16" s="312">
        <v>14</v>
      </c>
      <c r="O16" s="275">
        <v>19</v>
      </c>
      <c r="P16" s="312">
        <v>129</v>
      </c>
      <c r="Q16" s="275">
        <v>129</v>
      </c>
    </row>
    <row r="17" spans="2:17" x14ac:dyDescent="0.25">
      <c r="B17" s="157">
        <v>906</v>
      </c>
      <c r="C17" s="244" t="s">
        <v>10</v>
      </c>
      <c r="D17" s="297">
        <v>75</v>
      </c>
      <c r="E17" s="275">
        <v>99</v>
      </c>
      <c r="F17" s="297">
        <v>331</v>
      </c>
      <c r="G17" s="275">
        <v>452</v>
      </c>
      <c r="H17" s="312">
        <v>176</v>
      </c>
      <c r="I17" s="275">
        <v>129</v>
      </c>
      <c r="J17" s="312">
        <v>105</v>
      </c>
      <c r="K17" s="275">
        <v>109</v>
      </c>
      <c r="L17" s="312">
        <v>46</v>
      </c>
      <c r="M17" s="275">
        <v>42</v>
      </c>
      <c r="N17" s="312">
        <v>13</v>
      </c>
      <c r="O17" s="275">
        <v>10</v>
      </c>
      <c r="P17" s="312">
        <v>67</v>
      </c>
      <c r="Q17" s="275">
        <v>65</v>
      </c>
    </row>
    <row r="18" spans="2:17" x14ac:dyDescent="0.25">
      <c r="B18" s="157">
        <v>907</v>
      </c>
      <c r="C18" s="244" t="s">
        <v>11</v>
      </c>
      <c r="D18" s="297">
        <v>88</v>
      </c>
      <c r="E18" s="275">
        <v>97</v>
      </c>
      <c r="F18" s="297">
        <v>293</v>
      </c>
      <c r="G18" s="275">
        <v>327</v>
      </c>
      <c r="H18" s="312">
        <v>170</v>
      </c>
      <c r="I18" s="275">
        <v>193</v>
      </c>
      <c r="J18" s="312">
        <v>98</v>
      </c>
      <c r="K18" s="275">
        <v>95</v>
      </c>
      <c r="L18" s="312">
        <v>38</v>
      </c>
      <c r="M18" s="275">
        <v>28</v>
      </c>
      <c r="N18" s="312">
        <v>18</v>
      </c>
      <c r="O18" s="275">
        <v>12</v>
      </c>
      <c r="P18" s="312">
        <v>67</v>
      </c>
      <c r="Q18" s="275">
        <v>62</v>
      </c>
    </row>
    <row r="19" spans="2:17" x14ac:dyDescent="0.25">
      <c r="B19" s="157">
        <v>908</v>
      </c>
      <c r="C19" s="244" t="s">
        <v>12</v>
      </c>
      <c r="D19" s="297">
        <v>124</v>
      </c>
      <c r="E19" s="275">
        <v>144</v>
      </c>
      <c r="F19" s="297">
        <v>419</v>
      </c>
      <c r="G19" s="275">
        <v>467</v>
      </c>
      <c r="H19" s="312">
        <v>262</v>
      </c>
      <c r="I19" s="275">
        <v>223</v>
      </c>
      <c r="J19" s="312">
        <v>122</v>
      </c>
      <c r="K19" s="275">
        <v>129</v>
      </c>
      <c r="L19" s="312">
        <v>66</v>
      </c>
      <c r="M19" s="275">
        <v>63</v>
      </c>
      <c r="N19" s="312">
        <v>13</v>
      </c>
      <c r="O19" s="275">
        <v>11</v>
      </c>
      <c r="P19" s="312">
        <v>131</v>
      </c>
      <c r="Q19" s="275">
        <v>152</v>
      </c>
    </row>
    <row r="20" spans="2:17" x14ac:dyDescent="0.25">
      <c r="B20" s="157">
        <v>909</v>
      </c>
      <c r="C20" s="244" t="s">
        <v>13</v>
      </c>
      <c r="D20" s="297">
        <v>140</v>
      </c>
      <c r="E20" s="275">
        <v>187</v>
      </c>
      <c r="F20" s="297">
        <v>479</v>
      </c>
      <c r="G20" s="275">
        <v>543</v>
      </c>
      <c r="H20" s="312">
        <v>335</v>
      </c>
      <c r="I20" s="275">
        <v>440</v>
      </c>
      <c r="J20" s="312">
        <v>124</v>
      </c>
      <c r="K20" s="275">
        <v>119</v>
      </c>
      <c r="L20" s="312">
        <v>53</v>
      </c>
      <c r="M20" s="275">
        <v>49</v>
      </c>
      <c r="N20" s="312">
        <v>19</v>
      </c>
      <c r="O20" s="275">
        <v>12</v>
      </c>
      <c r="P20" s="312">
        <v>115</v>
      </c>
      <c r="Q20" s="275">
        <v>109</v>
      </c>
    </row>
    <row r="21" spans="2:17" x14ac:dyDescent="0.25">
      <c r="B21" s="157">
        <v>910</v>
      </c>
      <c r="C21" s="244" t="s">
        <v>14</v>
      </c>
      <c r="D21" s="297">
        <v>112</v>
      </c>
      <c r="E21" s="275">
        <v>149</v>
      </c>
      <c r="F21" s="297">
        <v>588</v>
      </c>
      <c r="G21" s="275">
        <v>615</v>
      </c>
      <c r="H21" s="312">
        <v>306</v>
      </c>
      <c r="I21" s="275">
        <v>331</v>
      </c>
      <c r="J21" s="312">
        <v>135</v>
      </c>
      <c r="K21" s="275">
        <v>126</v>
      </c>
      <c r="L21" s="312">
        <v>35</v>
      </c>
      <c r="M21" s="275">
        <v>31</v>
      </c>
      <c r="N21" s="312">
        <v>16</v>
      </c>
      <c r="O21" s="275">
        <v>18</v>
      </c>
      <c r="P21" s="312">
        <v>147</v>
      </c>
      <c r="Q21" s="275">
        <v>167</v>
      </c>
    </row>
    <row r="22" spans="2:17" x14ac:dyDescent="0.25">
      <c r="B22" s="157">
        <v>911</v>
      </c>
      <c r="C22" s="244" t="s">
        <v>15</v>
      </c>
      <c r="D22" s="297">
        <v>107</v>
      </c>
      <c r="E22" s="275">
        <v>81</v>
      </c>
      <c r="F22" s="297">
        <v>341</v>
      </c>
      <c r="G22" s="275">
        <v>358</v>
      </c>
      <c r="H22" s="312">
        <v>234</v>
      </c>
      <c r="I22" s="275">
        <v>212</v>
      </c>
      <c r="J22" s="312">
        <v>101</v>
      </c>
      <c r="K22" s="275">
        <v>127</v>
      </c>
      <c r="L22" s="312">
        <v>34</v>
      </c>
      <c r="M22" s="275">
        <v>42</v>
      </c>
      <c r="N22" s="312">
        <v>15</v>
      </c>
      <c r="O22" s="275">
        <v>23</v>
      </c>
      <c r="P22" s="312">
        <v>72</v>
      </c>
      <c r="Q22" s="275">
        <v>89</v>
      </c>
    </row>
    <row r="23" spans="2:17" x14ac:dyDescent="0.25">
      <c r="B23" s="157">
        <v>912</v>
      </c>
      <c r="C23" s="244" t="s">
        <v>16</v>
      </c>
      <c r="D23" s="297">
        <v>111</v>
      </c>
      <c r="E23" s="275">
        <v>113</v>
      </c>
      <c r="F23" s="297">
        <v>408</v>
      </c>
      <c r="G23" s="275">
        <v>445</v>
      </c>
      <c r="H23" s="312">
        <v>197</v>
      </c>
      <c r="I23" s="275">
        <v>236</v>
      </c>
      <c r="J23" s="312">
        <v>111</v>
      </c>
      <c r="K23" s="275">
        <v>119</v>
      </c>
      <c r="L23" s="312">
        <v>36</v>
      </c>
      <c r="M23" s="275">
        <v>26</v>
      </c>
      <c r="N23" s="312">
        <v>10</v>
      </c>
      <c r="O23" s="275">
        <v>8</v>
      </c>
      <c r="P23" s="312">
        <v>96</v>
      </c>
      <c r="Q23" s="275">
        <v>89</v>
      </c>
    </row>
    <row r="24" spans="2:17" x14ac:dyDescent="0.25">
      <c r="B24" s="157">
        <v>913</v>
      </c>
      <c r="C24" s="244" t="s">
        <v>17</v>
      </c>
      <c r="D24" s="297">
        <v>89</v>
      </c>
      <c r="E24" s="275">
        <v>113</v>
      </c>
      <c r="F24" s="297">
        <v>395</v>
      </c>
      <c r="G24" s="275">
        <v>401</v>
      </c>
      <c r="H24" s="312">
        <v>229</v>
      </c>
      <c r="I24" s="275">
        <v>353</v>
      </c>
      <c r="J24" s="312">
        <v>90</v>
      </c>
      <c r="K24" s="275">
        <v>135</v>
      </c>
      <c r="L24" s="312">
        <v>32</v>
      </c>
      <c r="M24" s="275">
        <v>35</v>
      </c>
      <c r="N24" s="312">
        <v>11</v>
      </c>
      <c r="O24" s="275">
        <v>9</v>
      </c>
      <c r="P24" s="312">
        <v>100</v>
      </c>
      <c r="Q24" s="275">
        <v>110</v>
      </c>
    </row>
    <row r="25" spans="2:17" x14ac:dyDescent="0.25">
      <c r="B25" s="157">
        <v>914</v>
      </c>
      <c r="C25" s="244" t="s">
        <v>18</v>
      </c>
      <c r="D25" s="297">
        <v>63</v>
      </c>
      <c r="E25" s="275">
        <v>60</v>
      </c>
      <c r="F25" s="297">
        <v>290</v>
      </c>
      <c r="G25" s="275">
        <v>316</v>
      </c>
      <c r="H25" s="312">
        <v>151</v>
      </c>
      <c r="I25" s="275">
        <v>138</v>
      </c>
      <c r="J25" s="312">
        <v>89</v>
      </c>
      <c r="K25" s="275">
        <v>88</v>
      </c>
      <c r="L25" s="312">
        <v>38</v>
      </c>
      <c r="M25" s="275">
        <v>41</v>
      </c>
      <c r="N25" s="312">
        <v>9</v>
      </c>
      <c r="O25" s="275">
        <v>11</v>
      </c>
      <c r="P25" s="312">
        <v>74</v>
      </c>
      <c r="Q25" s="275">
        <v>70</v>
      </c>
    </row>
    <row r="26" spans="2:17" x14ac:dyDescent="0.25">
      <c r="B26" s="157">
        <v>915</v>
      </c>
      <c r="C26" s="244" t="s">
        <v>19</v>
      </c>
      <c r="D26" s="297">
        <v>69</v>
      </c>
      <c r="E26" s="275">
        <v>56</v>
      </c>
      <c r="F26" s="297">
        <v>405</v>
      </c>
      <c r="G26" s="275">
        <v>461</v>
      </c>
      <c r="H26" s="312">
        <v>181</v>
      </c>
      <c r="I26" s="275">
        <v>169</v>
      </c>
      <c r="J26" s="312">
        <v>138</v>
      </c>
      <c r="K26" s="275">
        <v>132</v>
      </c>
      <c r="L26" s="312">
        <v>38</v>
      </c>
      <c r="M26" s="275">
        <v>46</v>
      </c>
      <c r="N26" s="312">
        <v>23</v>
      </c>
      <c r="O26" s="275">
        <v>20</v>
      </c>
      <c r="P26" s="312">
        <v>94</v>
      </c>
      <c r="Q26" s="275">
        <v>94</v>
      </c>
    </row>
    <row r="27" spans="2:17" x14ac:dyDescent="0.25">
      <c r="B27" s="157">
        <v>916</v>
      </c>
      <c r="C27" s="244" t="s">
        <v>20</v>
      </c>
      <c r="D27" s="297">
        <v>95</v>
      </c>
      <c r="E27" s="275">
        <v>118</v>
      </c>
      <c r="F27" s="297">
        <v>454</v>
      </c>
      <c r="G27" s="275">
        <v>491</v>
      </c>
      <c r="H27" s="312">
        <v>301</v>
      </c>
      <c r="I27" s="275">
        <v>298</v>
      </c>
      <c r="J27" s="312">
        <v>116</v>
      </c>
      <c r="K27" s="275">
        <v>109</v>
      </c>
      <c r="L27" s="312">
        <v>53</v>
      </c>
      <c r="M27" s="275">
        <v>61</v>
      </c>
      <c r="N27" s="312">
        <v>13</v>
      </c>
      <c r="O27" s="275">
        <v>13</v>
      </c>
      <c r="P27" s="312">
        <v>115</v>
      </c>
      <c r="Q27" s="275">
        <v>116</v>
      </c>
    </row>
    <row r="28" spans="2:17" x14ac:dyDescent="0.25">
      <c r="B28" s="157">
        <v>917</v>
      </c>
      <c r="C28" s="244" t="s">
        <v>21</v>
      </c>
      <c r="D28" s="297">
        <v>87</v>
      </c>
      <c r="E28" s="275">
        <v>95</v>
      </c>
      <c r="F28" s="297">
        <v>400</v>
      </c>
      <c r="G28" s="275">
        <v>456</v>
      </c>
      <c r="H28" s="312">
        <v>289</v>
      </c>
      <c r="I28" s="275">
        <v>305</v>
      </c>
      <c r="J28" s="312">
        <v>133</v>
      </c>
      <c r="K28" s="275">
        <v>150</v>
      </c>
      <c r="L28" s="312">
        <v>55</v>
      </c>
      <c r="M28" s="275">
        <v>67</v>
      </c>
      <c r="N28" s="312">
        <v>16</v>
      </c>
      <c r="O28" s="275">
        <v>17</v>
      </c>
      <c r="P28" s="312">
        <v>66</v>
      </c>
      <c r="Q28" s="275">
        <v>63</v>
      </c>
    </row>
    <row r="29" spans="2:17" x14ac:dyDescent="0.25">
      <c r="B29" s="157">
        <v>918</v>
      </c>
      <c r="C29" s="244" t="s">
        <v>22</v>
      </c>
      <c r="D29" s="297">
        <v>95</v>
      </c>
      <c r="E29" s="275">
        <v>102</v>
      </c>
      <c r="F29" s="297">
        <v>384</v>
      </c>
      <c r="G29" s="275">
        <v>419</v>
      </c>
      <c r="H29" s="312">
        <v>270</v>
      </c>
      <c r="I29" s="275">
        <v>298</v>
      </c>
      <c r="J29" s="312">
        <v>131</v>
      </c>
      <c r="K29" s="275">
        <v>143</v>
      </c>
      <c r="L29" s="312">
        <v>37</v>
      </c>
      <c r="M29" s="275">
        <v>49</v>
      </c>
      <c r="N29" s="312">
        <v>20</v>
      </c>
      <c r="O29" s="275">
        <v>20</v>
      </c>
      <c r="P29" s="312">
        <v>87</v>
      </c>
      <c r="Q29" s="275">
        <v>70</v>
      </c>
    </row>
    <row r="30" spans="2:17" x14ac:dyDescent="0.25">
      <c r="B30" s="157">
        <v>919</v>
      </c>
      <c r="C30" s="244" t="s">
        <v>23</v>
      </c>
      <c r="D30" s="297">
        <v>102</v>
      </c>
      <c r="E30" s="275">
        <v>120</v>
      </c>
      <c r="F30" s="297">
        <v>385</v>
      </c>
      <c r="G30" s="275">
        <v>515</v>
      </c>
      <c r="H30" s="312">
        <v>250</v>
      </c>
      <c r="I30" s="275">
        <v>339</v>
      </c>
      <c r="J30" s="312">
        <v>101</v>
      </c>
      <c r="K30" s="275">
        <v>99</v>
      </c>
      <c r="L30" s="312">
        <v>35</v>
      </c>
      <c r="M30" s="275">
        <v>38</v>
      </c>
      <c r="N30" s="312">
        <v>18</v>
      </c>
      <c r="O30" s="275">
        <v>18</v>
      </c>
      <c r="P30" s="312">
        <v>107</v>
      </c>
      <c r="Q30" s="275">
        <v>94</v>
      </c>
    </row>
    <row r="31" spans="2:17" x14ac:dyDescent="0.25">
      <c r="B31" s="157">
        <v>920</v>
      </c>
      <c r="C31" s="244" t="s">
        <v>24</v>
      </c>
      <c r="D31" s="297">
        <v>98</v>
      </c>
      <c r="E31" s="275">
        <v>113</v>
      </c>
      <c r="F31" s="297">
        <v>371</v>
      </c>
      <c r="G31" s="275">
        <v>391</v>
      </c>
      <c r="H31" s="312">
        <v>201</v>
      </c>
      <c r="I31" s="275">
        <v>196</v>
      </c>
      <c r="J31" s="312">
        <v>110</v>
      </c>
      <c r="K31" s="275">
        <v>98</v>
      </c>
      <c r="L31" s="312">
        <v>44</v>
      </c>
      <c r="M31" s="275">
        <v>43</v>
      </c>
      <c r="N31" s="312">
        <v>25</v>
      </c>
      <c r="O31" s="275">
        <v>32</v>
      </c>
      <c r="P31" s="312">
        <v>4</v>
      </c>
      <c r="Q31" s="275" t="s">
        <v>148</v>
      </c>
    </row>
    <row r="32" spans="2:17" x14ac:dyDescent="0.25">
      <c r="B32" s="157">
        <v>921</v>
      </c>
      <c r="C32" s="244" t="s">
        <v>25</v>
      </c>
      <c r="D32" s="297">
        <v>95</v>
      </c>
      <c r="E32" s="275">
        <v>99</v>
      </c>
      <c r="F32" s="297">
        <v>395</v>
      </c>
      <c r="G32" s="275">
        <v>499</v>
      </c>
      <c r="H32" s="312">
        <v>205</v>
      </c>
      <c r="I32" s="275">
        <v>214</v>
      </c>
      <c r="J32" s="312">
        <v>114</v>
      </c>
      <c r="K32" s="275">
        <v>122</v>
      </c>
      <c r="L32" s="312">
        <v>53</v>
      </c>
      <c r="M32" s="275">
        <v>66</v>
      </c>
      <c r="N32" s="312">
        <v>18</v>
      </c>
      <c r="O32" s="275">
        <v>17</v>
      </c>
      <c r="P32" s="312">
        <v>7</v>
      </c>
      <c r="Q32" s="275">
        <v>6</v>
      </c>
    </row>
    <row r="33" spans="2:17" x14ac:dyDescent="0.25">
      <c r="B33" s="157">
        <v>922</v>
      </c>
      <c r="C33" s="244" t="s">
        <v>26</v>
      </c>
      <c r="D33" s="297">
        <v>118</v>
      </c>
      <c r="E33" s="275">
        <v>109</v>
      </c>
      <c r="F33" s="297">
        <v>423</v>
      </c>
      <c r="G33" s="275">
        <v>452</v>
      </c>
      <c r="H33" s="312">
        <v>203</v>
      </c>
      <c r="I33" s="275">
        <v>218</v>
      </c>
      <c r="J33" s="312">
        <v>94</v>
      </c>
      <c r="K33" s="275">
        <v>96</v>
      </c>
      <c r="L33" s="312">
        <v>66</v>
      </c>
      <c r="M33" s="275">
        <v>58</v>
      </c>
      <c r="N33" s="312">
        <v>19</v>
      </c>
      <c r="O33" s="275">
        <v>21</v>
      </c>
      <c r="P33" s="312">
        <v>25</v>
      </c>
      <c r="Q33" s="275">
        <v>8</v>
      </c>
    </row>
    <row r="34" spans="2:17" x14ac:dyDescent="0.25">
      <c r="B34" s="157">
        <v>923</v>
      </c>
      <c r="C34" s="244" t="s">
        <v>27</v>
      </c>
      <c r="D34" s="297">
        <v>146</v>
      </c>
      <c r="E34" s="275">
        <v>165</v>
      </c>
      <c r="F34" s="297">
        <v>397</v>
      </c>
      <c r="G34" s="275">
        <v>451</v>
      </c>
      <c r="H34" s="312">
        <v>318</v>
      </c>
      <c r="I34" s="275">
        <v>473</v>
      </c>
      <c r="J34" s="312">
        <v>110</v>
      </c>
      <c r="K34" s="275">
        <v>125</v>
      </c>
      <c r="L34" s="312">
        <v>59</v>
      </c>
      <c r="M34" s="275">
        <v>59</v>
      </c>
      <c r="N34" s="312">
        <v>13</v>
      </c>
      <c r="O34" s="275">
        <v>12</v>
      </c>
      <c r="P34" s="312">
        <v>18</v>
      </c>
      <c r="Q34" s="275">
        <v>19</v>
      </c>
    </row>
    <row r="35" spans="2:17" ht="15.75" thickBot="1" x14ac:dyDescent="0.3">
      <c r="B35" s="164">
        <v>924</v>
      </c>
      <c r="C35" s="245" t="s">
        <v>28</v>
      </c>
      <c r="D35" s="299">
        <v>44</v>
      </c>
      <c r="E35" s="281">
        <v>77</v>
      </c>
      <c r="F35" s="299">
        <v>343</v>
      </c>
      <c r="G35" s="281">
        <v>188</v>
      </c>
      <c r="H35" s="318">
        <v>183</v>
      </c>
      <c r="I35" s="281">
        <v>119</v>
      </c>
      <c r="J35" s="318">
        <v>81</v>
      </c>
      <c r="K35" s="281">
        <v>73</v>
      </c>
      <c r="L35" s="318">
        <v>30</v>
      </c>
      <c r="M35" s="281">
        <v>32</v>
      </c>
      <c r="N35" s="318">
        <v>15</v>
      </c>
      <c r="O35" s="281">
        <v>13</v>
      </c>
      <c r="P35" s="318">
        <v>99</v>
      </c>
      <c r="Q35" s="281">
        <v>46</v>
      </c>
    </row>
    <row r="36" spans="2:17" ht="3" customHeight="1" x14ac:dyDescent="0.25">
      <c r="D36" s="29"/>
      <c r="E36" s="29"/>
    </row>
    <row r="37" spans="2:17" ht="15" customHeight="1" x14ac:dyDescent="0.25">
      <c r="B37" s="469" t="s">
        <v>213</v>
      </c>
      <c r="C37" s="478"/>
      <c r="D37" s="478"/>
      <c r="E37" s="478"/>
      <c r="F37" s="478"/>
      <c r="G37" s="478"/>
      <c r="H37" s="478"/>
      <c r="I37" s="478"/>
      <c r="J37" s="478"/>
      <c r="K37" s="478"/>
      <c r="L37" s="49"/>
      <c r="M37" s="49"/>
      <c r="N37" s="49"/>
      <c r="O37" s="49"/>
      <c r="P37" s="49"/>
      <c r="Q37" s="49"/>
    </row>
    <row r="38" spans="2:17" ht="3.75" customHeight="1" x14ac:dyDescent="0.25"/>
  </sheetData>
  <sheetProtection autoFilter="0"/>
  <sortState xmlns:xlrd2="http://schemas.microsoft.com/office/spreadsheetml/2017/richdata2" ref="B12:AC35">
    <sortCondition ref="B12:B35"/>
  </sortState>
  <mergeCells count="22">
    <mergeCell ref="N8:O8"/>
    <mergeCell ref="P4:Q4"/>
    <mergeCell ref="P6:Q6"/>
    <mergeCell ref="L4:M4"/>
    <mergeCell ref="L6:M6"/>
    <mergeCell ref="N4:O4"/>
    <mergeCell ref="N6:O6"/>
    <mergeCell ref="B37:K37"/>
    <mergeCell ref="J6:K6"/>
    <mergeCell ref="D4:E4"/>
    <mergeCell ref="F4:G4"/>
    <mergeCell ref="H4:I4"/>
    <mergeCell ref="J4:K4"/>
    <mergeCell ref="D6:E6"/>
    <mergeCell ref="F6:G6"/>
    <mergeCell ref="H6:I6"/>
    <mergeCell ref="D8:E8"/>
    <mergeCell ref="J8:K8"/>
    <mergeCell ref="B8:C8"/>
    <mergeCell ref="B9:C9"/>
    <mergeCell ref="B10:C10"/>
    <mergeCell ref="B6:C6"/>
  </mergeCells>
  <pageMargins left="0.19685039370078741" right="0.19685039370078741" top="0.19685039370078741" bottom="0.19685039370078741" header="0.31496062992125984" footer="0.31496062992125984"/>
  <pageSetup paperSize="9" scale="80" orientation="landscape" r:id="rId1"/>
  <ignoredErrors>
    <ignoredError sqref="E5:L5 N5 P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19</vt:i4>
      </vt:variant>
      <vt:variant>
        <vt:lpstr>Navngivne områder</vt:lpstr>
      </vt:variant>
      <vt:variant>
        <vt:i4>2</vt:i4>
      </vt:variant>
    </vt:vector>
  </HeadingPairs>
  <TitlesOfParts>
    <vt:vector size="21" baseType="lpstr">
      <vt:lpstr>Overblik</vt:lpstr>
      <vt:lpstr>Produkt.SAML.</vt:lpstr>
      <vt:lpstr>Produkt.JUR</vt:lpstr>
      <vt:lpstr>Produkt.KON</vt:lpstr>
      <vt:lpstr>Generel ledelse_Adm.</vt:lpstr>
      <vt:lpstr>Aktivitet</vt:lpstr>
      <vt:lpstr>Målopf.Straf</vt:lpstr>
      <vt:lpstr>Målopf.VVV</vt:lpstr>
      <vt:lpstr>Målopf.Civil</vt:lpstr>
      <vt:lpstr>Målopf.Foged</vt:lpstr>
      <vt:lpstr>Målopf.Skifte</vt:lpstr>
      <vt:lpstr>Sagstid.Straf</vt:lpstr>
      <vt:lpstr>Sagstid.Civil</vt:lpstr>
      <vt:lpstr>Sagstid.Foged</vt:lpstr>
      <vt:lpstr>Sagstid.Skifte</vt:lpstr>
      <vt:lpstr>HR-nøgletal_lønsum</vt:lpstr>
      <vt:lpstr>Årsværk_Pers.kat</vt:lpstr>
      <vt:lpstr>Årsværk_Sagsområder</vt:lpstr>
      <vt:lpstr>Dataark til 901-924</vt:lpstr>
      <vt:lpstr>Overblik!Udskriftsområde</vt:lpstr>
      <vt:lpstr>'Generel ledelse_Adm.'!Udskriftstitler</vt:lpstr>
    </vt:vector>
  </TitlesOfParts>
  <Company>Domstolsstyrelsen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Ellesøe Rasmussen</dc:creator>
  <cp:lastModifiedBy>Jon Hornemann Hahn</cp:lastModifiedBy>
  <cp:lastPrinted>2019-03-22T12:25:13Z</cp:lastPrinted>
  <dcterms:created xsi:type="dcterms:W3CDTF">2012-03-02T13:15:20Z</dcterms:created>
  <dcterms:modified xsi:type="dcterms:W3CDTF">2022-04-06T11:30:17Z</dcterms:modified>
</cp:coreProperties>
</file>